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851BEE76-5B2B-4D92-B55B-D9CD6B7EF937}" xr6:coauthVersionLast="47" xr6:coauthVersionMax="47" xr10:uidLastSave="{00000000-0000-0000-0000-000000000000}"/>
  <bookViews>
    <workbookView xWindow="-110" yWindow="-110" windowWidth="19420" windowHeight="10560" tabRatio="685" firstSheet="1" activeTab="1" xr2:uid="{00000000-000D-0000-FFFF-FFFF00000000}"/>
  </bookViews>
  <sheets>
    <sheet name="A (3)" sheetId="4" state="hidden" r:id="rId1"/>
    <sheet name="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3" l="1"/>
  <c r="Q18" i="3" l="1"/>
  <c r="Q21" i="3"/>
  <c r="Q20" i="3"/>
  <c r="Q24" i="3"/>
  <c r="Q23" i="3"/>
  <c r="Q27" i="3"/>
  <c r="Q33" i="3"/>
  <c r="Q32" i="3"/>
  <c r="Q36" i="3"/>
  <c r="Q35" i="3"/>
  <c r="Q40" i="3"/>
  <c r="Q39" i="3"/>
  <c r="Q59" i="3"/>
  <c r="Q60" i="3"/>
  <c r="Q61" i="3"/>
  <c r="Q62" i="3"/>
  <c r="Q63" i="3"/>
  <c r="Q58" i="3"/>
  <c r="Q67" i="3"/>
  <c r="Q68" i="3"/>
  <c r="Q69" i="3"/>
  <c r="Q70" i="3"/>
  <c r="Q71" i="3"/>
  <c r="Q72" i="3"/>
  <c r="Q73" i="3"/>
  <c r="Q74" i="3"/>
  <c r="Q75" i="3"/>
  <c r="Q76" i="3"/>
  <c r="Q77" i="3"/>
  <c r="Q78" i="3"/>
  <c r="Q66" i="3"/>
  <c r="Q94" i="3"/>
  <c r="Q92" i="3"/>
  <c r="Q90" i="3"/>
  <c r="Q88" i="3"/>
  <c r="Q86" i="3"/>
  <c r="Q82" i="3"/>
  <c r="Q83" i="3"/>
  <c r="Q84" i="3"/>
  <c r="Q85" i="3"/>
  <c r="Q81" i="3"/>
  <c r="P19" i="3"/>
  <c r="P17" i="3" s="1"/>
  <c r="P16" i="3" s="1"/>
  <c r="P29" i="3" s="1"/>
  <c r="P42" i="3" s="1"/>
  <c r="P22" i="3"/>
  <c r="P9" i="3"/>
  <c r="P10" i="3"/>
  <c r="P11" i="3"/>
  <c r="P12" i="3"/>
  <c r="P13" i="3"/>
  <c r="P14" i="3"/>
  <c r="P26" i="3"/>
  <c r="P31" i="3"/>
  <c r="P38" i="3"/>
  <c r="P53" i="3"/>
  <c r="P55" i="3"/>
  <c r="P57" i="3"/>
  <c r="P65" i="3"/>
  <c r="P80" i="3"/>
  <c r="P44" i="3" l="1"/>
  <c r="P51" i="3"/>
  <c r="P50" i="3"/>
  <c r="S81" i="3"/>
  <c r="O31" i="3"/>
  <c r="O11" i="3"/>
  <c r="O12" i="3"/>
  <c r="O13" i="3"/>
  <c r="O14" i="3"/>
  <c r="O35" i="3"/>
  <c r="O19" i="3"/>
  <c r="O22" i="3"/>
  <c r="O26" i="3"/>
  <c r="O38" i="3"/>
  <c r="O57" i="3"/>
  <c r="O65" i="3"/>
  <c r="O80" i="3"/>
  <c r="O51" i="3"/>
  <c r="O50" i="3"/>
  <c r="O17" i="3" l="1"/>
  <c r="O16" i="3"/>
  <c r="O55" i="3"/>
  <c r="R11" i="3"/>
  <c r="R12" i="3"/>
  <c r="R13" i="3"/>
  <c r="R14" i="3"/>
  <c r="N38" i="3"/>
  <c r="N31" i="3"/>
  <c r="N26" i="3"/>
  <c r="N22" i="3"/>
  <c r="N19" i="3"/>
  <c r="N11" i="3"/>
  <c r="N12" i="3"/>
  <c r="N13" i="3"/>
  <c r="N14" i="3"/>
  <c r="N50" i="3"/>
  <c r="N51" i="3"/>
  <c r="N80" i="3"/>
  <c r="N65" i="3"/>
  <c r="N57" i="3"/>
  <c r="N55" i="3" s="1"/>
  <c r="N10" i="3" s="1"/>
  <c r="R50" i="3"/>
  <c r="O53" i="3" l="1"/>
  <c r="O10" i="3"/>
  <c r="O9" i="3" s="1"/>
  <c r="O29" i="3" s="1"/>
  <c r="N53" i="3"/>
  <c r="N9" i="3"/>
  <c r="N17" i="3"/>
  <c r="N16" i="3" s="1"/>
  <c r="N94" i="4"/>
  <c r="T94" i="4" s="1"/>
  <c r="N92" i="4"/>
  <c r="T92" i="4" s="1"/>
  <c r="T13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N83" i="4"/>
  <c r="P83" i="4" s="1"/>
  <c r="Q83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N78" i="4"/>
  <c r="T78" i="4" s="1"/>
  <c r="U78" i="4" s="1"/>
  <c r="N77" i="4"/>
  <c r="P77" i="4" s="1"/>
  <c r="Q77" i="4" s="1"/>
  <c r="N76" i="4"/>
  <c r="T76" i="4" s="1"/>
  <c r="U76" i="4" s="1"/>
  <c r="N75" i="4"/>
  <c r="P75" i="4" s="1"/>
  <c r="Q75" i="4" s="1"/>
  <c r="N74" i="4"/>
  <c r="P74" i="4" s="1"/>
  <c r="Q74" i="4" s="1"/>
  <c r="N73" i="4"/>
  <c r="T73" i="4" s="1"/>
  <c r="U73" i="4" s="1"/>
  <c r="T72" i="4"/>
  <c r="U72" i="4" s="1"/>
  <c r="P72" i="4"/>
  <c r="Q72" i="4" s="1"/>
  <c r="N72" i="4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N67" i="4"/>
  <c r="P67" i="4" s="1"/>
  <c r="Q67" i="4" s="1"/>
  <c r="N66" i="4"/>
  <c r="S65" i="4"/>
  <c r="S55" i="4" s="1"/>
  <c r="O65" i="4"/>
  <c r="M65" i="4"/>
  <c r="L65" i="4"/>
  <c r="K65" i="4"/>
  <c r="J65" i="4"/>
  <c r="I65" i="4"/>
  <c r="H65" i="4"/>
  <c r="G65" i="4"/>
  <c r="N63" i="4"/>
  <c r="T63" i="4" s="1"/>
  <c r="U63" i="4" s="1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S57" i="4"/>
  <c r="O57" i="4"/>
  <c r="M57" i="4"/>
  <c r="L57" i="4"/>
  <c r="K57" i="4"/>
  <c r="K55" i="4" s="1"/>
  <c r="K53" i="4" s="1"/>
  <c r="J57" i="4"/>
  <c r="I57" i="4"/>
  <c r="H57" i="4"/>
  <c r="G57" i="4"/>
  <c r="M55" i="4"/>
  <c r="M10" i="4" s="1"/>
  <c r="M9" i="4" s="1"/>
  <c r="L55" i="4"/>
  <c r="L53" i="4" s="1"/>
  <c r="U51" i="4"/>
  <c r="T51" i="4"/>
  <c r="Q51" i="4"/>
  <c r="P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N39" i="4"/>
  <c r="N38" i="4" s="1"/>
  <c r="S38" i="4"/>
  <c r="O38" i="4"/>
  <c r="M38" i="4"/>
  <c r="L38" i="4"/>
  <c r="K38" i="4"/>
  <c r="J38" i="4"/>
  <c r="I38" i="4"/>
  <c r="H38" i="4"/>
  <c r="G38" i="4"/>
  <c r="N36" i="4"/>
  <c r="T36" i="4" s="1"/>
  <c r="U36" i="4" s="1"/>
  <c r="N35" i="4"/>
  <c r="P35" i="4" s="1"/>
  <c r="Q35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N24" i="4"/>
  <c r="P24" i="4" s="1"/>
  <c r="Q24" i="4" s="1"/>
  <c r="N23" i="4"/>
  <c r="N22" i="4" s="1"/>
  <c r="S22" i="4"/>
  <c r="O22" i="4"/>
  <c r="M22" i="4"/>
  <c r="L22" i="4"/>
  <c r="K22" i="4"/>
  <c r="J22" i="4"/>
  <c r="I22" i="4"/>
  <c r="H22" i="4"/>
  <c r="G22" i="4"/>
  <c r="N21" i="4"/>
  <c r="P21" i="4" s="1"/>
  <c r="Q21" i="4" s="1"/>
  <c r="N20" i="4"/>
  <c r="N19" i="4" s="1"/>
  <c r="N17" i="4" s="1"/>
  <c r="S19" i="4"/>
  <c r="S17" i="4" s="1"/>
  <c r="O19" i="4"/>
  <c r="M19" i="4"/>
  <c r="M17" i="4" s="1"/>
  <c r="M16" i="4" s="1"/>
  <c r="L19" i="4"/>
  <c r="L17" i="4" s="1"/>
  <c r="L16" i="4" s="1"/>
  <c r="K19" i="4"/>
  <c r="K17" i="4" s="1"/>
  <c r="J19" i="4"/>
  <c r="J17" i="4" s="1"/>
  <c r="I19" i="4"/>
  <c r="I17" i="4" s="1"/>
  <c r="I16" i="4" s="1"/>
  <c r="H19" i="4"/>
  <c r="H17" i="4" s="1"/>
  <c r="H16" i="4" s="1"/>
  <c r="G19" i="4"/>
  <c r="G17" i="4" s="1"/>
  <c r="G16" i="4" s="1"/>
  <c r="N18" i="4"/>
  <c r="P18" i="4" s="1"/>
  <c r="O17" i="4"/>
  <c r="O16" i="4" s="1"/>
  <c r="S14" i="4"/>
  <c r="O14" i="4"/>
  <c r="M14" i="4"/>
  <c r="L14" i="4"/>
  <c r="K14" i="4"/>
  <c r="J14" i="4"/>
  <c r="I14" i="4"/>
  <c r="H14" i="4"/>
  <c r="G14" i="4"/>
  <c r="S13" i="4"/>
  <c r="O13" i="4"/>
  <c r="M13" i="4"/>
  <c r="L13" i="4"/>
  <c r="K13" i="4"/>
  <c r="J13" i="4"/>
  <c r="I13" i="4"/>
  <c r="H13" i="4"/>
  <c r="G13" i="4"/>
  <c r="S12" i="4"/>
  <c r="O12" i="4"/>
  <c r="M12" i="4"/>
  <c r="L12" i="4"/>
  <c r="K12" i="4"/>
  <c r="J12" i="4"/>
  <c r="I12" i="4"/>
  <c r="H12" i="4"/>
  <c r="G12" i="4"/>
  <c r="S11" i="4"/>
  <c r="O11" i="4"/>
  <c r="M11" i="4"/>
  <c r="L11" i="4"/>
  <c r="K11" i="4"/>
  <c r="J11" i="4"/>
  <c r="I11" i="4"/>
  <c r="H11" i="4"/>
  <c r="G11" i="4"/>
  <c r="S7" i="4"/>
  <c r="S51" i="4" s="1"/>
  <c r="O7" i="4"/>
  <c r="O51" i="4" s="1"/>
  <c r="O44" i="3" l="1"/>
  <c r="O42" i="3"/>
  <c r="N29" i="3"/>
  <c r="T18" i="4"/>
  <c r="U18" i="4" s="1"/>
  <c r="T21" i="4"/>
  <c r="U21" i="4" s="1"/>
  <c r="T24" i="4"/>
  <c r="U24" i="4" s="1"/>
  <c r="P36" i="4"/>
  <c r="P39" i="4"/>
  <c r="O55" i="4"/>
  <c r="O10" i="4" s="1"/>
  <c r="O9" i="4" s="1"/>
  <c r="O29" i="4" s="1"/>
  <c r="T39" i="4"/>
  <c r="T38" i="4" s="1"/>
  <c r="U38" i="4" s="1"/>
  <c r="I55" i="4"/>
  <c r="I10" i="4" s="1"/>
  <c r="I9" i="4" s="1"/>
  <c r="I29" i="4" s="1"/>
  <c r="N65" i="4"/>
  <c r="T74" i="4"/>
  <c r="U74" i="4" s="1"/>
  <c r="J55" i="4"/>
  <c r="J10" i="4" s="1"/>
  <c r="J9" i="4" s="1"/>
  <c r="P63" i="4"/>
  <c r="Q63" i="4" s="1"/>
  <c r="N13" i="4"/>
  <c r="N14" i="4"/>
  <c r="T67" i="4"/>
  <c r="U67" i="4" s="1"/>
  <c r="K16" i="4"/>
  <c r="G55" i="4"/>
  <c r="P76" i="4"/>
  <c r="Q76" i="4" s="1"/>
  <c r="N12" i="4"/>
  <c r="H55" i="4"/>
  <c r="N11" i="4"/>
  <c r="M53" i="4"/>
  <c r="P78" i="4"/>
  <c r="Q78" i="4" s="1"/>
  <c r="P82" i="4"/>
  <c r="Q82" i="4" s="1"/>
  <c r="S16" i="4"/>
  <c r="P33" i="4"/>
  <c r="Q33" i="4" s="1"/>
  <c r="N57" i="4"/>
  <c r="T83" i="4"/>
  <c r="U83" i="4" s="1"/>
  <c r="P90" i="4"/>
  <c r="P12" i="4" s="1"/>
  <c r="Q12" i="4" s="1"/>
  <c r="P92" i="4"/>
  <c r="P13" i="4" s="1"/>
  <c r="U94" i="4"/>
  <c r="T14" i="4"/>
  <c r="U14" i="4" s="1"/>
  <c r="N16" i="4"/>
  <c r="M29" i="4"/>
  <c r="P38" i="4"/>
  <c r="Q38" i="4" s="1"/>
  <c r="O53" i="4"/>
  <c r="P27" i="4"/>
  <c r="N26" i="4"/>
  <c r="T27" i="4"/>
  <c r="S10" i="4"/>
  <c r="S9" i="4" s="1"/>
  <c r="S29" i="4" s="1"/>
  <c r="S53" i="4"/>
  <c r="I53" i="4"/>
  <c r="T11" i="4"/>
  <c r="U11" i="4" s="1"/>
  <c r="U88" i="4"/>
  <c r="N55" i="4"/>
  <c r="Q18" i="4"/>
  <c r="T12" i="4"/>
  <c r="U12" i="4" s="1"/>
  <c r="U90" i="4"/>
  <c r="J16" i="4"/>
  <c r="G10" i="4"/>
  <c r="G9" i="4" s="1"/>
  <c r="G29" i="4" s="1"/>
  <c r="G53" i="4"/>
  <c r="H10" i="4"/>
  <c r="H9" i="4" s="1"/>
  <c r="H29" i="4" s="1"/>
  <c r="H53" i="4"/>
  <c r="Q81" i="4"/>
  <c r="P58" i="4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K29" i="4" s="1"/>
  <c r="T66" i="4"/>
  <c r="P94" i="4"/>
  <c r="U39" i="4"/>
  <c r="P60" i="4"/>
  <c r="Q60" i="4" s="1"/>
  <c r="P69" i="4"/>
  <c r="Q69" i="4" s="1"/>
  <c r="P85" i="4"/>
  <c r="Q85" i="4" s="1"/>
  <c r="N44" i="3" l="1"/>
  <c r="N42" i="3"/>
  <c r="P57" i="4"/>
  <c r="Q57" i="4" s="1"/>
  <c r="J53" i="4"/>
  <c r="P80" i="4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S23" i="3" l="1"/>
  <c r="T23" i="3" s="1"/>
  <c r="W20" i="3"/>
  <c r="S18" i="3"/>
  <c r="W33" i="3"/>
  <c r="X33" i="3" s="1"/>
  <c r="W36" i="3"/>
  <c r="X36" i="3" s="1"/>
  <c r="S35" i="3"/>
  <c r="T35" i="3" s="1"/>
  <c r="W40" i="3"/>
  <c r="X40" i="3" s="1"/>
  <c r="S39" i="3"/>
  <c r="W59" i="3"/>
  <c r="X59" i="3" s="1"/>
  <c r="W60" i="3"/>
  <c r="X60" i="3" s="1"/>
  <c r="W62" i="3"/>
  <c r="X62" i="3" s="1"/>
  <c r="S63" i="3"/>
  <c r="T63" i="3" s="1"/>
  <c r="W68" i="3"/>
  <c r="X68" i="3" s="1"/>
  <c r="S69" i="3"/>
  <c r="T69" i="3" s="1"/>
  <c r="W70" i="3"/>
  <c r="X70" i="3" s="1"/>
  <c r="W71" i="3"/>
  <c r="X71" i="3" s="1"/>
  <c r="W72" i="3"/>
  <c r="X72" i="3" s="1"/>
  <c r="S73" i="3"/>
  <c r="T73" i="3" s="1"/>
  <c r="W74" i="3"/>
  <c r="X74" i="3" s="1"/>
  <c r="W75" i="3"/>
  <c r="X75" i="3" s="1"/>
  <c r="W76" i="3"/>
  <c r="X76" i="3" s="1"/>
  <c r="W77" i="3"/>
  <c r="X77" i="3" s="1"/>
  <c r="W78" i="3"/>
  <c r="X78" i="3" s="1"/>
  <c r="W66" i="3"/>
  <c r="X66" i="3" s="1"/>
  <c r="W82" i="3"/>
  <c r="X82" i="3" s="1"/>
  <c r="S83" i="3"/>
  <c r="T83" i="3" s="1"/>
  <c r="S84" i="3"/>
  <c r="T84" i="3" s="1"/>
  <c r="W85" i="3"/>
  <c r="X85" i="3" s="1"/>
  <c r="W86" i="3"/>
  <c r="X86" i="3" s="1"/>
  <c r="Q14" i="3"/>
  <c r="Q13" i="3"/>
  <c r="Q12" i="3"/>
  <c r="W88" i="3"/>
  <c r="M51" i="3"/>
  <c r="M50" i="3"/>
  <c r="M31" i="3"/>
  <c r="M38" i="3"/>
  <c r="M57" i="3"/>
  <c r="M65" i="3"/>
  <c r="M80" i="3"/>
  <c r="M26" i="3"/>
  <c r="M22" i="3"/>
  <c r="M19" i="3"/>
  <c r="M11" i="3"/>
  <c r="M12" i="3"/>
  <c r="M13" i="3"/>
  <c r="M14" i="3"/>
  <c r="W94" i="3"/>
  <c r="V80" i="3"/>
  <c r="R80" i="3"/>
  <c r="L80" i="3"/>
  <c r="K80" i="3"/>
  <c r="J80" i="3"/>
  <c r="I80" i="3"/>
  <c r="H80" i="3"/>
  <c r="G80" i="3"/>
  <c r="V65" i="3"/>
  <c r="R65" i="3"/>
  <c r="L65" i="3"/>
  <c r="K65" i="3"/>
  <c r="J65" i="3"/>
  <c r="I65" i="3"/>
  <c r="H65" i="3"/>
  <c r="G65" i="3"/>
  <c r="W61" i="3"/>
  <c r="X61" i="3" s="1"/>
  <c r="S61" i="3"/>
  <c r="T61" i="3" s="1"/>
  <c r="V57" i="3"/>
  <c r="R57" i="3"/>
  <c r="L57" i="3"/>
  <c r="K57" i="3"/>
  <c r="J57" i="3"/>
  <c r="I57" i="3"/>
  <c r="H57" i="3"/>
  <c r="G57" i="3"/>
  <c r="X51" i="3"/>
  <c r="W51" i="3"/>
  <c r="T51" i="3"/>
  <c r="S51" i="3"/>
  <c r="Q51" i="3"/>
  <c r="L51" i="3"/>
  <c r="K51" i="3"/>
  <c r="J51" i="3"/>
  <c r="V50" i="3"/>
  <c r="L50" i="3"/>
  <c r="K50" i="3"/>
  <c r="J50" i="3"/>
  <c r="B47" i="3"/>
  <c r="V38" i="3"/>
  <c r="R38" i="3"/>
  <c r="L38" i="3"/>
  <c r="K38" i="3"/>
  <c r="J38" i="3"/>
  <c r="I38" i="3"/>
  <c r="H38" i="3"/>
  <c r="G38" i="3"/>
  <c r="V31" i="3"/>
  <c r="R31" i="3"/>
  <c r="L31" i="3"/>
  <c r="K31" i="3"/>
  <c r="J31" i="3"/>
  <c r="I31" i="3"/>
  <c r="H31" i="3"/>
  <c r="G31" i="3"/>
  <c r="J27" i="3"/>
  <c r="V26" i="3"/>
  <c r="R26" i="3"/>
  <c r="L26" i="3"/>
  <c r="K26" i="3"/>
  <c r="I26" i="3"/>
  <c r="H26" i="3"/>
  <c r="G26" i="3"/>
  <c r="S24" i="3"/>
  <c r="V22" i="3"/>
  <c r="R22" i="3"/>
  <c r="L22" i="3"/>
  <c r="K22" i="3"/>
  <c r="J22" i="3"/>
  <c r="I22" i="3"/>
  <c r="H22" i="3"/>
  <c r="G22" i="3"/>
  <c r="V19" i="3"/>
  <c r="R19" i="3"/>
  <c r="L19" i="3"/>
  <c r="K19" i="3"/>
  <c r="J19" i="3"/>
  <c r="I19" i="3"/>
  <c r="H19" i="3"/>
  <c r="G19" i="3"/>
  <c r="V14" i="3"/>
  <c r="L14" i="3"/>
  <c r="K14" i="3"/>
  <c r="J14" i="3"/>
  <c r="I14" i="3"/>
  <c r="H14" i="3"/>
  <c r="G14" i="3"/>
  <c r="V13" i="3"/>
  <c r="L13" i="3"/>
  <c r="K13" i="3"/>
  <c r="J13" i="3"/>
  <c r="I13" i="3"/>
  <c r="H13" i="3"/>
  <c r="G13" i="3"/>
  <c r="V12" i="3"/>
  <c r="L12" i="3"/>
  <c r="K12" i="3"/>
  <c r="J12" i="3"/>
  <c r="I12" i="3"/>
  <c r="H12" i="3"/>
  <c r="G12" i="3"/>
  <c r="V11" i="3"/>
  <c r="L11" i="3"/>
  <c r="K11" i="3"/>
  <c r="J11" i="3"/>
  <c r="I11" i="3"/>
  <c r="H11" i="3"/>
  <c r="G11" i="3"/>
  <c r="V7" i="3"/>
  <c r="V51" i="3" s="1"/>
  <c r="R7" i="3"/>
  <c r="R51" i="3" s="1"/>
  <c r="M17" i="3" l="1"/>
  <c r="M16" i="3" s="1"/>
  <c r="J26" i="3"/>
  <c r="M55" i="3"/>
  <c r="W69" i="3"/>
  <c r="X69" i="3" s="1"/>
  <c r="G17" i="3"/>
  <c r="G16" i="3" s="1"/>
  <c r="M10" i="3"/>
  <c r="M9" i="3" s="1"/>
  <c r="M53" i="3"/>
  <c r="S71" i="3"/>
  <c r="T71" i="3" s="1"/>
  <c r="H17" i="3"/>
  <c r="H16" i="3" s="1"/>
  <c r="I17" i="3"/>
  <c r="I16" i="3" s="1"/>
  <c r="J17" i="3"/>
  <c r="S85" i="3"/>
  <c r="T85" i="3" s="1"/>
  <c r="S66" i="3"/>
  <c r="T66" i="3" s="1"/>
  <c r="I55" i="3"/>
  <c r="I10" i="3" s="1"/>
  <c r="I9" i="3" s="1"/>
  <c r="S92" i="3"/>
  <c r="S13" i="3" s="1"/>
  <c r="V17" i="3"/>
  <c r="V16" i="3" s="1"/>
  <c r="V55" i="3"/>
  <c r="V53" i="3" s="1"/>
  <c r="W23" i="3"/>
  <c r="X23" i="3" s="1"/>
  <c r="Q31" i="3"/>
  <c r="S62" i="3"/>
  <c r="T62" i="3" s="1"/>
  <c r="S75" i="3"/>
  <c r="T75" i="3" s="1"/>
  <c r="S76" i="3"/>
  <c r="T76" i="3" s="1"/>
  <c r="W92" i="3"/>
  <c r="W13" i="3" s="1"/>
  <c r="G55" i="3"/>
  <c r="G10" i="3" s="1"/>
  <c r="G9" i="3" s="1"/>
  <c r="K17" i="3"/>
  <c r="K16" i="3" s="1"/>
  <c r="H55" i="3"/>
  <c r="H10" i="3" s="1"/>
  <c r="H9" i="3" s="1"/>
  <c r="W84" i="3"/>
  <c r="X84" i="3" s="1"/>
  <c r="J55" i="3"/>
  <c r="J53" i="3" s="1"/>
  <c r="W73" i="3"/>
  <c r="X73" i="3" s="1"/>
  <c r="L55" i="3"/>
  <c r="L10" i="3" s="1"/>
  <c r="L9" i="3" s="1"/>
  <c r="L17" i="3"/>
  <c r="L16" i="3" s="1"/>
  <c r="S33" i="3"/>
  <c r="T33" i="3" s="1"/>
  <c r="R55" i="3"/>
  <c r="R10" i="3" s="1"/>
  <c r="R9" i="3" s="1"/>
  <c r="Q65" i="3"/>
  <c r="R17" i="3"/>
  <c r="R16" i="3" s="1"/>
  <c r="W39" i="3"/>
  <c r="W38" i="3" s="1"/>
  <c r="X38" i="3" s="1"/>
  <c r="Q57" i="3"/>
  <c r="K55" i="3"/>
  <c r="K10" i="3" s="1"/>
  <c r="K9" i="3" s="1"/>
  <c r="Q19" i="3"/>
  <c r="S59" i="3"/>
  <c r="T59" i="3" s="1"/>
  <c r="S82" i="3"/>
  <c r="T82" i="3" s="1"/>
  <c r="T24" i="3"/>
  <c r="S22" i="3"/>
  <c r="T22" i="3" s="1"/>
  <c r="T81" i="3"/>
  <c r="T18" i="3"/>
  <c r="W11" i="3"/>
  <c r="X11" i="3" s="1"/>
  <c r="X88" i="3"/>
  <c r="X20" i="3"/>
  <c r="T39" i="3"/>
  <c r="Q26" i="3"/>
  <c r="W27" i="3"/>
  <c r="S27" i="3"/>
  <c r="W14" i="3"/>
  <c r="X14" i="3" s="1"/>
  <c r="X94" i="3"/>
  <c r="S90" i="3"/>
  <c r="W90" i="3"/>
  <c r="S60" i="3"/>
  <c r="T60" i="3" s="1"/>
  <c r="S74" i="3"/>
  <c r="T74" i="3" s="1"/>
  <c r="W24" i="3"/>
  <c r="X24" i="3" s="1"/>
  <c r="S32" i="3"/>
  <c r="Q38" i="3"/>
  <c r="S72" i="3"/>
  <c r="T72" i="3" s="1"/>
  <c r="W67" i="3"/>
  <c r="X67" i="3" s="1"/>
  <c r="S77" i="3"/>
  <c r="T77" i="3" s="1"/>
  <c r="S86" i="3"/>
  <c r="T86" i="3" s="1"/>
  <c r="W18" i="3"/>
  <c r="S58" i="3"/>
  <c r="S70" i="3"/>
  <c r="T70" i="3" s="1"/>
  <c r="W81" i="3"/>
  <c r="S36" i="3"/>
  <c r="W58" i="3"/>
  <c r="W63" i="3"/>
  <c r="X63" i="3" s="1"/>
  <c r="Q22" i="3"/>
  <c r="W35" i="3"/>
  <c r="X35" i="3" s="1"/>
  <c r="W83" i="3"/>
  <c r="X83" i="3" s="1"/>
  <c r="W21" i="3"/>
  <c r="X21" i="3" s="1"/>
  <c r="S40" i="3"/>
  <c r="T40" i="3" s="1"/>
  <c r="W32" i="3"/>
  <c r="S68" i="3"/>
  <c r="T68" i="3" s="1"/>
  <c r="Q80" i="3"/>
  <c r="S21" i="3"/>
  <c r="T21" i="3" s="1"/>
  <c r="S67" i="3"/>
  <c r="Q11" i="3"/>
  <c r="S20" i="3"/>
  <c r="S78" i="3"/>
  <c r="T78" i="3" s="1"/>
  <c r="S88" i="3"/>
  <c r="S94" i="3"/>
  <c r="J16" i="3" l="1"/>
  <c r="M29" i="3"/>
  <c r="M42" i="3" s="1"/>
  <c r="G53" i="3"/>
  <c r="G29" i="3"/>
  <c r="G44" i="3" s="1"/>
  <c r="K29" i="3"/>
  <c r="K44" i="3" s="1"/>
  <c r="H29" i="3"/>
  <c r="H42" i="3" s="1"/>
  <c r="I29" i="3"/>
  <c r="I42" i="3" s="1"/>
  <c r="J10" i="3"/>
  <c r="J9" i="3" s="1"/>
  <c r="J29" i="3" s="1"/>
  <c r="J42" i="3" s="1"/>
  <c r="K53" i="3"/>
  <c r="I53" i="3"/>
  <c r="H53" i="3"/>
  <c r="L29" i="3"/>
  <c r="L44" i="3" s="1"/>
  <c r="X39" i="3"/>
  <c r="V10" i="3"/>
  <c r="V9" i="3" s="1"/>
  <c r="V29" i="3" s="1"/>
  <c r="V42" i="3" s="1"/>
  <c r="R53" i="3"/>
  <c r="Q17" i="3"/>
  <c r="Q16" i="3" s="1"/>
  <c r="Q55" i="3"/>
  <c r="S55" i="3" s="1"/>
  <c r="W65" i="3"/>
  <c r="X65" i="3" s="1"/>
  <c r="S80" i="3"/>
  <c r="T80" i="3" s="1"/>
  <c r="S38" i="3"/>
  <c r="T38" i="3" s="1"/>
  <c r="R29" i="3"/>
  <c r="R42" i="3" s="1"/>
  <c r="L53" i="3"/>
  <c r="H44" i="3"/>
  <c r="W19" i="3"/>
  <c r="X19" i="3" s="1"/>
  <c r="W80" i="3"/>
  <c r="X80" i="3" s="1"/>
  <c r="X81" i="3"/>
  <c r="X32" i="3"/>
  <c r="W31" i="3"/>
  <c r="X31" i="3" s="1"/>
  <c r="S57" i="3"/>
  <c r="T57" i="3" s="1"/>
  <c r="W12" i="3"/>
  <c r="X12" i="3" s="1"/>
  <c r="X90" i="3"/>
  <c r="S31" i="3"/>
  <c r="T31" i="3" s="1"/>
  <c r="T32" i="3"/>
  <c r="T20" i="3"/>
  <c r="S19" i="3"/>
  <c r="W57" i="3"/>
  <c r="T94" i="3"/>
  <c r="S14" i="3"/>
  <c r="T14" i="3" s="1"/>
  <c r="W22" i="3"/>
  <c r="X22" i="3" s="1"/>
  <c r="X18" i="3"/>
  <c r="S12" i="3"/>
  <c r="T88" i="3"/>
  <c r="S11" i="3"/>
  <c r="T11" i="3" s="1"/>
  <c r="I44" i="3"/>
  <c r="X27" i="3"/>
  <c r="W26" i="3"/>
  <c r="X26" i="3" s="1"/>
  <c r="T67" i="3"/>
  <c r="S65" i="3"/>
  <c r="T65" i="3" s="1"/>
  <c r="S26" i="3"/>
  <c r="T26" i="3" s="1"/>
  <c r="T27" i="3"/>
  <c r="M44" i="3" l="1"/>
  <c r="L42" i="3"/>
  <c r="G42" i="3"/>
  <c r="J44" i="3"/>
  <c r="K42" i="3"/>
  <c r="V44" i="3"/>
  <c r="Q53" i="3"/>
  <c r="S53" i="3" s="1"/>
  <c r="T53" i="3" s="1"/>
  <c r="R44" i="3"/>
  <c r="Q10" i="3"/>
  <c r="Q9" i="3" s="1"/>
  <c r="Q29" i="3" s="1"/>
  <c r="Q42" i="3" s="1"/>
  <c r="W55" i="3"/>
  <c r="X57" i="3"/>
  <c r="T19" i="3"/>
  <c r="S17" i="3"/>
  <c r="W17" i="3"/>
  <c r="T55" i="3"/>
  <c r="S10" i="3"/>
  <c r="Q44" i="3" l="1"/>
  <c r="W16" i="3"/>
  <c r="X16" i="3" s="1"/>
  <c r="X17" i="3"/>
  <c r="T17" i="3"/>
  <c r="S16" i="3"/>
  <c r="T16" i="3" s="1"/>
  <c r="W10" i="3"/>
  <c r="X55" i="3"/>
  <c r="W53" i="3"/>
  <c r="X53" i="3" s="1"/>
  <c r="T10" i="3"/>
  <c r="S9" i="3"/>
  <c r="X10" i="3" l="1"/>
  <c r="W9" i="3"/>
  <c r="S29" i="3"/>
  <c r="T9" i="3"/>
  <c r="W29" i="3" l="1"/>
  <c r="X9" i="3"/>
  <c r="T29" i="3"/>
  <c r="S44" i="3"/>
  <c r="T44" i="3" s="1"/>
  <c r="S42" i="3"/>
  <c r="T42" i="3" s="1"/>
  <c r="W44" i="3" l="1"/>
  <c r="X44" i="3" s="1"/>
  <c r="W42" i="3"/>
  <c r="X42" i="3" s="1"/>
  <c r="X29" i="3"/>
</calcChain>
</file>

<file path=xl/sharedStrings.xml><?xml version="1.0" encoding="utf-8"?>
<sst xmlns="http://schemas.openxmlformats.org/spreadsheetml/2006/main" count="213" uniqueCount="83">
  <si>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</si>
  <si>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</si>
  <si>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</si>
  <si>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</si>
  <si>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</si>
  <si>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</si>
  <si>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</si>
  <si>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</si>
  <si>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</si>
  <si>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</si>
  <si>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</si>
  <si>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</si>
  <si>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</si>
  <si>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</si>
  <si>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</si>
  <si>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</si>
  <si>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</si>
  <si>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</si>
  <si>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</si>
  <si>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</si>
  <si>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</si>
  <si>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</si>
  <si>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</si>
  <si>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</si>
  <si>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</si>
  <si>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</si>
  <si>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</si>
  <si>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</si>
  <si>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</si>
  <si>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</si>
  <si>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</si>
  <si>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</si>
  <si>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</si>
  <si>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</si>
  <si>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</si>
  <si>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</si>
  <si>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</si>
  <si>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</si>
  <si>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</si>
  <si>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</si>
  <si>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</si>
  <si>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</si>
  <si>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</si>
  <si>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</si>
  <si>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</si>
  <si>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</si>
  <si>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</si>
  <si>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</si>
  <si>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</si>
  <si>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</si>
  <si>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</si>
  <si>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</si>
  <si>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</si>
  <si>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</si>
  <si>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</si>
  <si>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</si>
  <si>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</si>
  <si>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</si>
  <si>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</si>
  <si>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</si>
  <si>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</si>
  <si>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</si>
  <si>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</si>
  <si>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</si>
  <si>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</si>
  <si>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</si>
  <si>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</si>
  <si>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</si>
  <si>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</si>
  <si>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</si>
  <si>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</si>
  <si>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</si>
  <si>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</si>
  <si>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</si>
  <si>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</si>
  <si>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</si>
  <si>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</si>
  <si>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November</t>
  </si>
  <si>
    <t>December</t>
  </si>
  <si>
    <t>January</t>
  </si>
  <si>
    <t>Apr-Jan.</t>
  </si>
  <si>
    <t>Third Supplemtary Estimates</t>
  </si>
  <si>
    <t>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</si>
</sst>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6" fontId="91" fillId="61" borderId="14" xfId="4012" applyNumberFormat="1" applyFont="1" applyFill="1" applyBorder="1" applyAlignment="1">
      <alignment horizontal="center" vertical="center"/>
    </xf>
    <xf numFmtId="169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6" fontId="91" fillId="61" borderId="15" xfId="4012" applyNumberFormat="1" applyFont="1" applyFill="1" applyBorder="1" applyAlignment="1">
      <alignment horizontal="center" vertical="center"/>
    </xf>
    <xf numFmtId="186" fontId="91" fillId="61" borderId="15" xfId="4012" quotePrefix="1" applyNumberFormat="1" applyFont="1" applyFill="1" applyBorder="1" applyAlignment="1">
      <alignment horizontal="center" vertical="center"/>
    </xf>
    <xf numFmtId="169" fontId="91" fillId="61" borderId="15" xfId="4471" applyNumberFormat="1" applyFont="1" applyFill="1" applyBorder="1" applyAlignment="1">
      <alignment horizontal="center"/>
    </xf>
    <xf numFmtId="169" fontId="91" fillId="61" borderId="28" xfId="4471" applyNumberFormat="1" applyFont="1" applyFill="1" applyBorder="1" applyAlignment="1">
      <alignment horizontal="center"/>
    </xf>
    <xf numFmtId="186" fontId="60" fillId="1" borderId="14" xfId="501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169" fontId="57" fillId="1" borderId="14" xfId="2674" applyNumberFormat="1" applyFont="1" applyFill="1" applyBorder="1" applyAlignment="1">
      <alignment horizontal="center"/>
    </xf>
    <xf numFmtId="186" fontId="57" fillId="1" borderId="15" xfId="501" applyNumberFormat="1" applyFont="1" applyFill="1" applyBorder="1" applyAlignment="1">
      <alignment horizontal="center" vertical="center"/>
    </xf>
    <xf numFmtId="169" fontId="57" fillId="1" borderId="15" xfId="2674" applyNumberFormat="1" applyFont="1" applyFill="1" applyBorder="1" applyAlignment="1">
      <alignment horizontal="center"/>
    </xf>
    <xf numFmtId="0" fontId="57" fillId="0" borderId="0" xfId="4011" applyFont="1"/>
    <xf numFmtId="186" fontId="57" fillId="1" borderId="15" xfId="501" quotePrefix="1" applyNumberFormat="1" applyFont="1" applyFill="1" applyBorder="1" applyAlignment="1">
      <alignment horizontal="center" vertical="center"/>
    </xf>
    <xf numFmtId="184" fontId="7" fillId="0" borderId="0" xfId="219" applyNumberFormat="1" applyFont="1"/>
    <xf numFmtId="184" fontId="57" fillId="1" borderId="14" xfId="0" quotePrefix="1" applyNumberFormat="1" applyFont="1" applyFill="1" applyBorder="1" applyAlignment="1">
      <alignment horizont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opLeftCell="E24" zoomScale="82" zoomScaleNormal="80" workbookViewId="0">
      <selection activeCell="S18" sqref="S1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3" width="14.3828125" style="18" customWidth="1"/>
    <col min="14" max="14" width="16.07421875" style="18" customWidth="1"/>
    <col min="15" max="15" width="16" style="18" customWidth="1"/>
    <col min="16" max="16" width="11.4609375" style="18" customWidth="1"/>
    <col min="17" max="17" width="9.3828125" style="10" customWidth="1"/>
    <col min="18" max="18" width="2.15234375" style="10" customWidth="1"/>
    <col min="19" max="19" width="15.15234375" style="18" customWidth="1"/>
    <col min="20" max="20" width="12.15234375" style="18" customWidth="1"/>
    <col min="21" max="21" width="13.84375" style="10" customWidth="1"/>
    <col min="22" max="16384" width="8.921875" style="4"/>
  </cols>
  <sheetData>
    <row r="1" spans="2:22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35">
      <c r="B4" s="2" t="s">
        <v>14</v>
      </c>
      <c r="C4" s="2"/>
      <c r="D4" s="2"/>
      <c r="E4" s="2"/>
      <c r="F4" s="2"/>
    </row>
    <row r="5" spans="2:22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7.5" x14ac:dyDescent="0.3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7.5" x14ac:dyDescent="0.3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3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3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3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3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3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3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3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3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3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3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3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3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3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3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" thickBot="1" x14ac:dyDescent="0.4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7.5" x14ac:dyDescent="0.3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7.5" x14ac:dyDescent="0.3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35">
      <c r="B52" s="3"/>
      <c r="C52" s="3"/>
      <c r="D52" s="3"/>
      <c r="E52" s="3"/>
      <c r="F52" s="3"/>
    </row>
    <row r="53" spans="2:21" x14ac:dyDescent="0.3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3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3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3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3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3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"/>
  <sheetViews>
    <sheetView showGridLines="0" tabSelected="1" topLeftCell="J6" zoomScale="82" zoomScaleNormal="80" workbookViewId="0">
      <selection activeCell="Q15" sqref="Q15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6" width="14.3828125" style="18" customWidth="1"/>
    <col min="17" max="17" width="16.07421875" style="18" customWidth="1"/>
    <col min="18" max="18" width="16" style="18" customWidth="1"/>
    <col min="19" max="19" width="11.4609375" style="18" customWidth="1"/>
    <col min="20" max="20" width="9.3828125" style="10" customWidth="1"/>
    <col min="21" max="21" width="2.15234375" style="10" customWidth="1"/>
    <col min="22" max="22" width="15.15234375" style="18" customWidth="1"/>
    <col min="23" max="23" width="12.15234375" style="18" customWidth="1"/>
    <col min="24" max="24" width="13.84375" style="10" customWidth="1"/>
    <col min="25" max="16384" width="8.921875" style="4"/>
  </cols>
  <sheetData>
    <row r="1" spans="2:25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V1" s="17"/>
      <c r="W1" s="17"/>
    </row>
    <row r="2" spans="2:25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V2" s="17"/>
      <c r="W2" s="17"/>
    </row>
    <row r="3" spans="2:25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V3" s="17"/>
      <c r="W3" s="17"/>
    </row>
    <row r="4" spans="2:25" x14ac:dyDescent="0.35">
      <c r="B4" s="2" t="s">
        <v>14</v>
      </c>
      <c r="C4" s="2"/>
      <c r="D4" s="2"/>
      <c r="E4" s="2"/>
      <c r="F4" s="2"/>
    </row>
    <row r="5" spans="2:25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V5" s="17"/>
      <c r="W5" s="17"/>
    </row>
    <row r="6" spans="2:25" ht="52.5" x14ac:dyDescent="0.3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49" t="s">
        <v>49</v>
      </c>
      <c r="P6" s="49" t="s">
        <v>49</v>
      </c>
      <c r="Q6" s="49" t="s">
        <v>49</v>
      </c>
      <c r="R6" s="57" t="s">
        <v>81</v>
      </c>
      <c r="S6" s="49"/>
      <c r="T6" s="51"/>
      <c r="U6" s="51"/>
      <c r="V6" s="49" t="s">
        <v>52</v>
      </c>
      <c r="W6" s="49"/>
      <c r="X6" s="51"/>
    </row>
    <row r="7" spans="2:25" ht="17.5" x14ac:dyDescent="0.3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77</v>
      </c>
      <c r="O7" s="52" t="s">
        <v>78</v>
      </c>
      <c r="P7" s="52" t="s">
        <v>79</v>
      </c>
      <c r="Q7" s="55" t="s">
        <v>80</v>
      </c>
      <c r="R7" s="52" t="str">
        <f>Q7</f>
        <v>Apr-Jan.</v>
      </c>
      <c r="S7" s="52" t="s">
        <v>36</v>
      </c>
      <c r="T7" s="53" t="s">
        <v>39</v>
      </c>
      <c r="U7" s="53"/>
      <c r="V7" s="52" t="str">
        <f>Q7</f>
        <v>Apr-Jan.</v>
      </c>
      <c r="W7" s="52" t="s">
        <v>36</v>
      </c>
      <c r="X7" s="53" t="s">
        <v>39</v>
      </c>
    </row>
    <row r="9" spans="2:25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S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:N9" si="2">SUM(M10:M14)</f>
        <v>142704.7325319474</v>
      </c>
      <c r="N9" s="21">
        <f t="shared" si="2"/>
        <v>62292.414577205207</v>
      </c>
      <c r="O9" s="21">
        <f t="shared" ref="O9:P9" si="3">SUM(O10:O14)</f>
        <v>80915.261923347789</v>
      </c>
      <c r="P9" s="21">
        <f t="shared" si="3"/>
        <v>83904.772256468612</v>
      </c>
      <c r="Q9" s="21">
        <f t="shared" si="1"/>
        <v>822463.97643276374</v>
      </c>
      <c r="R9" s="21">
        <f t="shared" ref="R9" si="4">SUM(R10:R14)</f>
        <v>815173.31278424652</v>
      </c>
      <c r="S9" s="21">
        <f t="shared" si="1"/>
        <v>7290.6636485173758</v>
      </c>
      <c r="T9" s="11">
        <f t="shared" ref="T9:T14" si="5">S9/ABS(R9)</f>
        <v>8.9436976581285729E-3</v>
      </c>
      <c r="U9" s="11"/>
      <c r="V9" s="21">
        <f t="shared" ref="V9:W9" si="6">SUM(V10:V14)</f>
        <v>722912.3993074859</v>
      </c>
      <c r="W9" s="21">
        <f t="shared" si="6"/>
        <v>99551.577125277981</v>
      </c>
      <c r="X9" s="11">
        <f>W9/ABS(V9)</f>
        <v>0.13770904638050674</v>
      </c>
    </row>
    <row r="10" spans="2:25" x14ac:dyDescent="0.35">
      <c r="B10" s="2"/>
      <c r="C10" s="2" t="s">
        <v>9</v>
      </c>
      <c r="D10" s="2"/>
      <c r="E10" s="2"/>
      <c r="F10" s="2"/>
      <c r="G10" s="19">
        <f t="shared" ref="G10:S10" si="7">G55</f>
        <v>65422.986912260007</v>
      </c>
      <c r="H10" s="19">
        <f t="shared" si="7"/>
        <v>68814.061651830008</v>
      </c>
      <c r="I10" s="19">
        <f t="shared" si="7"/>
        <v>74683.092157039995</v>
      </c>
      <c r="J10" s="19">
        <f t="shared" si="7"/>
        <v>61919.540986450003</v>
      </c>
      <c r="K10" s="19">
        <f t="shared" si="7"/>
        <v>62728.278698139999</v>
      </c>
      <c r="L10" s="19">
        <f t="shared" si="7"/>
        <v>75208.473863680003</v>
      </c>
      <c r="M10" s="19">
        <f t="shared" ref="M10:N10" si="8">M55</f>
        <v>66916.292483199999</v>
      </c>
      <c r="N10" s="19">
        <f t="shared" si="8"/>
        <v>59641.688290853999</v>
      </c>
      <c r="O10" s="19">
        <f t="shared" ref="O10:P10" si="9">O55</f>
        <v>72969.233861314016</v>
      </c>
      <c r="P10" s="19">
        <f t="shared" si="9"/>
        <v>76075.368497810006</v>
      </c>
      <c r="Q10" s="19">
        <f t="shared" si="7"/>
        <v>684379.01740257791</v>
      </c>
      <c r="R10" s="19">
        <f t="shared" ref="R10" si="10">R55</f>
        <v>674631.30087667599</v>
      </c>
      <c r="S10" s="19">
        <f t="shared" si="7"/>
        <v>9747.7165259019239</v>
      </c>
      <c r="T10" s="12">
        <f t="shared" si="5"/>
        <v>1.4448953840764389E-2</v>
      </c>
      <c r="U10" s="12"/>
      <c r="V10" s="19">
        <f>V55</f>
        <v>657351.62591539102</v>
      </c>
      <c r="W10" s="19">
        <f>W55</f>
        <v>27027.391487187018</v>
      </c>
      <c r="X10" s="12">
        <f t="shared" ref="X10:X12" si="11">W10/ABS(V10)</f>
        <v>4.111557714571739E-2</v>
      </c>
    </row>
    <row r="11" spans="2:25" x14ac:dyDescent="0.35">
      <c r="B11" s="2"/>
      <c r="C11" s="2" t="s">
        <v>15</v>
      </c>
      <c r="D11" s="2"/>
      <c r="E11" s="2"/>
      <c r="F11" s="2"/>
      <c r="G11" s="19">
        <f t="shared" ref="G11:S11" si="12">G88</f>
        <v>2403.8771321200002</v>
      </c>
      <c r="H11" s="19">
        <f t="shared" si="12"/>
        <v>5614.4300006000003</v>
      </c>
      <c r="I11" s="19">
        <f t="shared" si="12"/>
        <v>6446.6167969493208</v>
      </c>
      <c r="J11" s="19">
        <f t="shared" si="12"/>
        <v>13084.36743355</v>
      </c>
      <c r="K11" s="19">
        <f t="shared" si="12"/>
        <v>4389.7152072500003</v>
      </c>
      <c r="L11" s="19">
        <f t="shared" si="12"/>
        <v>8314.608026089998</v>
      </c>
      <c r="M11" s="19">
        <f t="shared" ref="M11:N11" si="13">M88</f>
        <v>75308.4662987474</v>
      </c>
      <c r="N11" s="19">
        <f t="shared" si="13"/>
        <v>2619.5573830600006</v>
      </c>
      <c r="O11" s="19">
        <f t="shared" ref="O11:P11" si="14">O88</f>
        <v>7631.064172140279</v>
      </c>
      <c r="P11" s="19">
        <f t="shared" si="14"/>
        <v>6943.2972344399996</v>
      </c>
      <c r="Q11" s="19">
        <f t="shared" si="12"/>
        <v>132755.99968494699</v>
      </c>
      <c r="R11" s="19">
        <f t="shared" ref="R11" si="15">R88</f>
        <v>135652.42804438673</v>
      </c>
      <c r="S11" s="19">
        <f t="shared" si="12"/>
        <v>-2896.4283594397421</v>
      </c>
      <c r="T11" s="12">
        <f t="shared" si="5"/>
        <v>-2.1351835726021829E-2</v>
      </c>
      <c r="U11" s="12"/>
      <c r="V11" s="19">
        <f>V88</f>
        <v>57619.052530939924</v>
      </c>
      <c r="W11" s="19">
        <f>W88</f>
        <v>75136.947154007066</v>
      </c>
      <c r="X11" s="12">
        <f t="shared" si="11"/>
        <v>1.304029550184993</v>
      </c>
    </row>
    <row r="12" spans="2:25" x14ac:dyDescent="0.35">
      <c r="B12" s="2"/>
      <c r="C12" s="2" t="s">
        <v>11</v>
      </c>
      <c r="D12" s="2"/>
      <c r="E12" s="2"/>
      <c r="F12" s="2"/>
      <c r="G12" s="19">
        <f t="shared" ref="G12:S12" si="16">G90</f>
        <v>0</v>
      </c>
      <c r="H12" s="19">
        <f t="shared" si="16"/>
        <v>0</v>
      </c>
      <c r="I12" s="19">
        <f t="shared" si="16"/>
        <v>0</v>
      </c>
      <c r="J12" s="19">
        <f t="shared" si="16"/>
        <v>0</v>
      </c>
      <c r="K12" s="19">
        <f t="shared" si="16"/>
        <v>0</v>
      </c>
      <c r="L12" s="19">
        <f t="shared" si="16"/>
        <v>0</v>
      </c>
      <c r="M12" s="19">
        <f t="shared" ref="M12:N12" si="17">M90</f>
        <v>0</v>
      </c>
      <c r="N12" s="19">
        <f t="shared" si="17"/>
        <v>0</v>
      </c>
      <c r="O12" s="19">
        <f t="shared" ref="O12:P12" si="18">O90</f>
        <v>0</v>
      </c>
      <c r="P12" s="19">
        <f t="shared" si="18"/>
        <v>0</v>
      </c>
      <c r="Q12" s="19">
        <f t="shared" si="16"/>
        <v>0</v>
      </c>
      <c r="R12" s="19">
        <f t="shared" ref="R12" si="19">R90</f>
        <v>0</v>
      </c>
      <c r="S12" s="19">
        <f t="shared" si="16"/>
        <v>0</v>
      </c>
      <c r="T12" s="12">
        <v>0</v>
      </c>
      <c r="U12" s="12"/>
      <c r="V12" s="19">
        <f>V90</f>
        <v>1042.66101142</v>
      </c>
      <c r="W12" s="19">
        <f>W90</f>
        <v>-1042.66101142</v>
      </c>
      <c r="X12" s="12">
        <f t="shared" si="11"/>
        <v>-1</v>
      </c>
    </row>
    <row r="13" spans="2:25" x14ac:dyDescent="0.35">
      <c r="B13" s="2"/>
      <c r="C13" s="2" t="s">
        <v>16</v>
      </c>
      <c r="D13" s="2"/>
      <c r="E13" s="2"/>
      <c r="F13" s="2"/>
      <c r="G13" s="19">
        <f t="shared" ref="G13:S13" si="20">G92</f>
        <v>0</v>
      </c>
      <c r="H13" s="19">
        <f t="shared" si="20"/>
        <v>0</v>
      </c>
      <c r="I13" s="19">
        <f t="shared" si="20"/>
        <v>0</v>
      </c>
      <c r="J13" s="19">
        <f t="shared" si="20"/>
        <v>0</v>
      </c>
      <c r="K13" s="19">
        <f t="shared" si="20"/>
        <v>0</v>
      </c>
      <c r="L13" s="19">
        <f t="shared" si="20"/>
        <v>0</v>
      </c>
      <c r="M13" s="19">
        <f t="shared" ref="M13:N13" si="21">M92</f>
        <v>0</v>
      </c>
      <c r="N13" s="19">
        <f t="shared" si="21"/>
        <v>0</v>
      </c>
      <c r="O13" s="19">
        <f t="shared" ref="O13:P13" si="22">O92</f>
        <v>0</v>
      </c>
      <c r="P13" s="19">
        <f t="shared" si="22"/>
        <v>0</v>
      </c>
      <c r="Q13" s="19">
        <f t="shared" si="20"/>
        <v>0</v>
      </c>
      <c r="R13" s="19">
        <f t="shared" ref="R13" si="23">R92</f>
        <v>0</v>
      </c>
      <c r="S13" s="19">
        <f t="shared" si="20"/>
        <v>0</v>
      </c>
      <c r="T13" s="12">
        <v>0</v>
      </c>
      <c r="U13" s="12"/>
      <c r="V13" s="19">
        <f>V92</f>
        <v>0</v>
      </c>
      <c r="W13" s="19">
        <f>W92</f>
        <v>0</v>
      </c>
      <c r="X13" s="12">
        <v>0</v>
      </c>
      <c r="Y13" s="9"/>
    </row>
    <row r="14" spans="2:25" x14ac:dyDescent="0.35">
      <c r="B14" s="2"/>
      <c r="C14" s="2" t="s">
        <v>13</v>
      </c>
      <c r="D14" s="2"/>
      <c r="E14" s="2"/>
      <c r="F14" s="2"/>
      <c r="G14" s="19">
        <f t="shared" ref="G14:S14" si="24">G94</f>
        <v>703.98744506790001</v>
      </c>
      <c r="H14" s="19">
        <f t="shared" si="24"/>
        <v>131.06384954430001</v>
      </c>
      <c r="I14" s="19">
        <f t="shared" si="24"/>
        <v>657.09342775100015</v>
      </c>
      <c r="J14" s="19">
        <f t="shared" si="24"/>
        <v>1999.0191045000001</v>
      </c>
      <c r="K14" s="19">
        <f t="shared" si="24"/>
        <v>0</v>
      </c>
      <c r="L14" s="19">
        <f t="shared" si="24"/>
        <v>125.5824509724</v>
      </c>
      <c r="M14" s="19">
        <f t="shared" ref="M14:N14" si="25">M94</f>
        <v>479.97375</v>
      </c>
      <c r="N14" s="19">
        <f t="shared" si="25"/>
        <v>31.168903291199999</v>
      </c>
      <c r="O14" s="19">
        <f t="shared" ref="O14:P14" si="26">O94</f>
        <v>314.96388989349998</v>
      </c>
      <c r="P14" s="19">
        <f t="shared" si="26"/>
        <v>886.10652421859993</v>
      </c>
      <c r="Q14" s="19">
        <f t="shared" si="24"/>
        <v>5328.9593452388999</v>
      </c>
      <c r="R14" s="19">
        <f t="shared" ref="R14" si="27">R94</f>
        <v>4889.5838631837059</v>
      </c>
      <c r="S14" s="19">
        <f t="shared" si="24"/>
        <v>439.37548205519397</v>
      </c>
      <c r="T14" s="12">
        <f t="shared" si="5"/>
        <v>8.9859483823048245E-2</v>
      </c>
      <c r="U14" s="12"/>
      <c r="V14" s="19">
        <f>V94</f>
        <v>6899.0598497349993</v>
      </c>
      <c r="W14" s="19">
        <f>W94</f>
        <v>-1570.1005044960993</v>
      </c>
      <c r="X14" s="12">
        <f t="shared" ref="X14" si="28">W14/ABS(V14)</f>
        <v>-0.22758180660752039</v>
      </c>
    </row>
    <row r="15" spans="2:25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"/>
      <c r="U15" s="12"/>
      <c r="V15" s="20"/>
      <c r="W15" s="20"/>
      <c r="X15" s="12"/>
    </row>
    <row r="16" spans="2:25" s="5" customFormat="1" x14ac:dyDescent="0.35">
      <c r="B16" s="5" t="s">
        <v>2</v>
      </c>
      <c r="C16" s="6"/>
      <c r="D16" s="6"/>
      <c r="E16" s="6"/>
      <c r="F16" s="6"/>
      <c r="G16" s="21">
        <f t="shared" ref="G16:R16" si="29">G17+G26</f>
        <v>86253.564988159997</v>
      </c>
      <c r="H16" s="21">
        <f t="shared" si="29"/>
        <v>84678.793416230023</v>
      </c>
      <c r="I16" s="21">
        <f t="shared" si="29"/>
        <v>80333.305413670008</v>
      </c>
      <c r="J16" s="21">
        <f t="shared" si="29"/>
        <v>84896.227836829989</v>
      </c>
      <c r="K16" s="21">
        <f t="shared" si="29"/>
        <v>89946.299486379925</v>
      </c>
      <c r="L16" s="21">
        <f t="shared" si="29"/>
        <v>81103.711389620032</v>
      </c>
      <c r="M16" s="21">
        <f t="shared" si="29"/>
        <v>84742.693530873963</v>
      </c>
      <c r="N16" s="21">
        <f t="shared" si="29"/>
        <v>85306.039164290021</v>
      </c>
      <c r="O16" s="21">
        <f t="shared" si="29"/>
        <v>87746.81940771002</v>
      </c>
      <c r="P16" s="21">
        <f t="shared" si="29"/>
        <v>82876.857051630068</v>
      </c>
      <c r="Q16" s="21">
        <f t="shared" si="29"/>
        <v>847884.31168539415</v>
      </c>
      <c r="R16" s="21">
        <f t="shared" si="29"/>
        <v>854160.67457252403</v>
      </c>
      <c r="S16" s="21">
        <f>S17+S26</f>
        <v>-6276.3628871298897</v>
      </c>
      <c r="T16" s="11">
        <f>S16/ABS(R16)</f>
        <v>-7.3479885857201024E-3</v>
      </c>
      <c r="U16" s="11"/>
      <c r="V16" s="21">
        <f t="shared" ref="V16" si="30">V17+V26</f>
        <v>754279.23845601</v>
      </c>
      <c r="W16" s="21">
        <f>W17+W26</f>
        <v>93605.073229384056</v>
      </c>
      <c r="X16" s="11">
        <f>W16/ABS(V16)</f>
        <v>0.12409870039773493</v>
      </c>
    </row>
    <row r="17" spans="2:24" x14ac:dyDescent="0.35">
      <c r="B17" s="2"/>
      <c r="C17" s="2" t="s">
        <v>17</v>
      </c>
      <c r="D17" s="2"/>
      <c r="E17" s="2"/>
      <c r="F17" s="2"/>
      <c r="G17" s="19">
        <f t="shared" ref="G17:S17" si="31">G18+G19+G22</f>
        <v>82479.658468840003</v>
      </c>
      <c r="H17" s="19">
        <f t="shared" si="31"/>
        <v>77107.889690900018</v>
      </c>
      <c r="I17" s="19">
        <f t="shared" si="31"/>
        <v>76447.567422150008</v>
      </c>
      <c r="J17" s="19">
        <f t="shared" si="31"/>
        <v>80750.238277619996</v>
      </c>
      <c r="K17" s="19">
        <f t="shared" si="31"/>
        <v>86787.364077689926</v>
      </c>
      <c r="L17" s="19">
        <f t="shared" si="31"/>
        <v>78918.562928750034</v>
      </c>
      <c r="M17" s="19">
        <f t="shared" si="31"/>
        <v>80166.339671563968</v>
      </c>
      <c r="N17" s="19">
        <f t="shared" si="31"/>
        <v>81860.138856320016</v>
      </c>
      <c r="O17" s="19">
        <f t="shared" si="31"/>
        <v>83781.582531780019</v>
      </c>
      <c r="P17" s="19">
        <f t="shared" si="31"/>
        <v>79405.58855821006</v>
      </c>
      <c r="Q17" s="19">
        <f t="shared" si="31"/>
        <v>807704.93048382411</v>
      </c>
      <c r="R17" s="19">
        <f t="shared" si="31"/>
        <v>813252.51854371733</v>
      </c>
      <c r="S17" s="19">
        <f t="shared" si="31"/>
        <v>-5547.5880598932235</v>
      </c>
      <c r="T17" s="12">
        <f>S17/ABS(R17)</f>
        <v>-6.8214827908891452E-3</v>
      </c>
      <c r="U17" s="12"/>
      <c r="V17" s="19">
        <f>V18+V19+V22</f>
        <v>709556.07428237004</v>
      </c>
      <c r="W17" s="19">
        <f>W18+W19+W22</f>
        <v>98148.856201454051</v>
      </c>
      <c r="X17" s="12">
        <f t="shared" ref="X17:X24" si="32">W17/ABS(V17)</f>
        <v>0.13832431256503544</v>
      </c>
    </row>
    <row r="18" spans="2:24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19">
        <v>33187.574990690024</v>
      </c>
      <c r="P18" s="19">
        <v>26084.291578970071</v>
      </c>
      <c r="Q18" s="39">
        <f>SUM(G18:P18)</f>
        <v>291035.36835889413</v>
      </c>
      <c r="R18" s="19">
        <v>295363.27477992402</v>
      </c>
      <c r="S18" s="19">
        <f>Q18-R18</f>
        <v>-4327.906421029882</v>
      </c>
      <c r="T18" s="12">
        <f t="shared" ref="T18:T42" si="33">S18/ABS(R18)</f>
        <v>-1.4652825149824794E-2</v>
      </c>
      <c r="U18" s="12"/>
      <c r="V18" s="19">
        <v>235383.59748885006</v>
      </c>
      <c r="W18" s="19">
        <f t="shared" ref="W18" si="34">Q18-V18</f>
        <v>55651.770870044071</v>
      </c>
      <c r="X18" s="12">
        <f t="shared" si="32"/>
        <v>0.2364301143484743</v>
      </c>
    </row>
    <row r="19" spans="2:24" x14ac:dyDescent="0.35">
      <c r="B19" s="2"/>
      <c r="C19" s="2"/>
      <c r="D19" s="2" t="s">
        <v>43</v>
      </c>
      <c r="E19" s="2"/>
      <c r="F19" s="2"/>
      <c r="G19" s="19">
        <f t="shared" ref="G19:S19" si="35">G20+G21</f>
        <v>38201.963000000003</v>
      </c>
      <c r="H19" s="19">
        <f t="shared" si="35"/>
        <v>35630.78</v>
      </c>
      <c r="I19" s="19">
        <f t="shared" si="35"/>
        <v>36653.375999999997</v>
      </c>
      <c r="J19" s="38">
        <f t="shared" si="35"/>
        <v>36998.612999999998</v>
      </c>
      <c r="K19" s="38">
        <f t="shared" si="35"/>
        <v>37249.156999999999</v>
      </c>
      <c r="L19" s="38">
        <f t="shared" si="35"/>
        <v>36157.428</v>
      </c>
      <c r="M19" s="38">
        <f t="shared" si="35"/>
        <v>36353.448000000004</v>
      </c>
      <c r="N19" s="38">
        <f t="shared" si="35"/>
        <v>35609.652000000002</v>
      </c>
      <c r="O19" s="38">
        <f t="shared" si="35"/>
        <v>39555.743999999999</v>
      </c>
      <c r="P19" s="38">
        <f t="shared" si="35"/>
        <v>37937.334212839996</v>
      </c>
      <c r="Q19" s="19">
        <f t="shared" si="35"/>
        <v>370347.49521283997</v>
      </c>
      <c r="R19" s="19">
        <f t="shared" si="35"/>
        <v>370910.16099999996</v>
      </c>
      <c r="S19" s="19">
        <f t="shared" si="35"/>
        <v>-562.66578716000731</v>
      </c>
      <c r="T19" s="12">
        <f t="shared" si="33"/>
        <v>-1.5169867162523147E-3</v>
      </c>
      <c r="U19" s="12"/>
      <c r="V19" s="19">
        <f>V20+V21</f>
        <v>335624.09925088997</v>
      </c>
      <c r="W19" s="19">
        <f>W20+W21</f>
        <v>34723.395961949995</v>
      </c>
      <c r="X19" s="12">
        <f t="shared" si="32"/>
        <v>0.10345918555745046</v>
      </c>
    </row>
    <row r="20" spans="2:24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8">
        <v>37100.438430559996</v>
      </c>
      <c r="P20" s="38">
        <v>36188.441999999995</v>
      </c>
      <c r="Q20" s="39">
        <f>SUM(G20:P20)</f>
        <v>351313.52499648998</v>
      </c>
      <c r="R20" s="19">
        <v>351169.77742704999</v>
      </c>
      <c r="S20" s="19">
        <f t="shared" ref="S20:S21" si="36">Q20-R20</f>
        <v>143.74756943999091</v>
      </c>
      <c r="T20" s="12">
        <f>S20/ABS(R20)</f>
        <v>4.0933923896640623E-4</v>
      </c>
      <c r="U20" s="12"/>
      <c r="V20" s="19">
        <v>314017.05575198139</v>
      </c>
      <c r="W20" s="19">
        <f t="shared" ref="W20:W21" si="37">Q20-V20</f>
        <v>37296.469244508597</v>
      </c>
      <c r="X20" s="12">
        <f t="shared" si="32"/>
        <v>0.11877211304715338</v>
      </c>
    </row>
    <row r="21" spans="2:24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8">
        <v>2455.30556944</v>
      </c>
      <c r="P21" s="38">
        <v>1748.89221284</v>
      </c>
      <c r="Q21" s="39">
        <f>SUM(G21:P21)</f>
        <v>19033.970216350001</v>
      </c>
      <c r="R21" s="19">
        <v>19740.383572949999</v>
      </c>
      <c r="S21" s="19">
        <f t="shared" si="36"/>
        <v>-706.41335659999822</v>
      </c>
      <c r="T21" s="12">
        <f t="shared" si="33"/>
        <v>-3.5785188975151809E-2</v>
      </c>
      <c r="U21" s="12"/>
      <c r="V21" s="19">
        <v>21607.043498908599</v>
      </c>
      <c r="W21" s="19">
        <f t="shared" si="37"/>
        <v>-2573.0732825585983</v>
      </c>
      <c r="X21" s="12">
        <f t="shared" si="32"/>
        <v>-0.11908493092488881</v>
      </c>
    </row>
    <row r="22" spans="2:24" x14ac:dyDescent="0.35">
      <c r="B22" s="2"/>
      <c r="C22" s="2"/>
      <c r="D22" s="2" t="s">
        <v>25</v>
      </c>
      <c r="E22" s="2"/>
      <c r="F22" s="2"/>
      <c r="G22" s="19">
        <f t="shared" ref="G22:R22" si="38">G23+G24</f>
        <v>13481.89589851</v>
      </c>
      <c r="H22" s="19">
        <f t="shared" si="38"/>
        <v>15551.551428879999</v>
      </c>
      <c r="I22" s="19">
        <f t="shared" si="38"/>
        <v>10701.989461400004</v>
      </c>
      <c r="J22" s="19">
        <f t="shared" si="38"/>
        <v>16258.878255689997</v>
      </c>
      <c r="K22" s="19">
        <f t="shared" si="38"/>
        <v>18543.172060929999</v>
      </c>
      <c r="L22" s="19">
        <f t="shared" si="38"/>
        <v>16198.810941599993</v>
      </c>
      <c r="M22" s="19">
        <f t="shared" si="38"/>
        <v>13434.294125349998</v>
      </c>
      <c r="N22" s="19">
        <f t="shared" si="38"/>
        <v>15729.248432240001</v>
      </c>
      <c r="O22" s="19">
        <f t="shared" si="38"/>
        <v>11038.26354109</v>
      </c>
      <c r="P22" s="19">
        <f t="shared" si="38"/>
        <v>15383.9627664</v>
      </c>
      <c r="Q22" s="19">
        <f t="shared" si="38"/>
        <v>146322.06691209</v>
      </c>
      <c r="R22" s="19">
        <f t="shared" si="38"/>
        <v>146979.08276379333</v>
      </c>
      <c r="S22" s="19">
        <f>S23+S24</f>
        <v>-657.01585170333419</v>
      </c>
      <c r="T22" s="12">
        <f t="shared" si="33"/>
        <v>-4.4701316632871435E-3</v>
      </c>
      <c r="U22" s="12"/>
      <c r="V22" s="19">
        <f t="shared" ref="V22" si="39">V23+V24</f>
        <v>138548.37754263001</v>
      </c>
      <c r="W22" s="19">
        <f>W23+W24</f>
        <v>7773.6893694599858</v>
      </c>
      <c r="X22" s="12">
        <f t="shared" si="32"/>
        <v>5.6108122717410357E-2</v>
      </c>
    </row>
    <row r="23" spans="2:24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19">
        <v>8789.8939782899997</v>
      </c>
      <c r="P23" s="19">
        <v>1405.8806129900001</v>
      </c>
      <c r="Q23" s="39">
        <f>SUM(G23:P23)</f>
        <v>57741.617185809991</v>
      </c>
      <c r="R23" s="19">
        <v>58242.209048546662</v>
      </c>
      <c r="S23" s="19">
        <f t="shared" ref="S23:S24" si="40">Q23-R23</f>
        <v>-500.59186273667001</v>
      </c>
      <c r="T23" s="12">
        <f t="shared" si="33"/>
        <v>-8.5950013042845157E-3</v>
      </c>
      <c r="U23" s="12"/>
      <c r="V23" s="19">
        <v>54174.205407900001</v>
      </c>
      <c r="W23" s="19">
        <f t="shared" ref="W23:W24" si="41">Q23-V23</f>
        <v>3567.4117779099906</v>
      </c>
      <c r="X23" s="12">
        <f t="shared" si="32"/>
        <v>6.5850744852637366E-2</v>
      </c>
    </row>
    <row r="24" spans="2:24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19">
        <v>2248.3695628</v>
      </c>
      <c r="P24" s="19">
        <v>13978.08215341</v>
      </c>
      <c r="Q24" s="39">
        <f>SUM(G24:P24)</f>
        <v>88580.44972628</v>
      </c>
      <c r="R24" s="19">
        <v>88736.873715246664</v>
      </c>
      <c r="S24" s="19">
        <f t="shared" si="40"/>
        <v>-156.42398896666418</v>
      </c>
      <c r="T24" s="12">
        <f t="shared" si="33"/>
        <v>-1.7627845383489953E-3</v>
      </c>
      <c r="U24" s="12"/>
      <c r="V24" s="19">
        <v>84374.172134730004</v>
      </c>
      <c r="W24" s="19">
        <f t="shared" si="41"/>
        <v>4206.2775915499951</v>
      </c>
      <c r="X24" s="12">
        <f t="shared" si="32"/>
        <v>4.9852668004058694E-2</v>
      </c>
    </row>
    <row r="25" spans="2:24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2"/>
      <c r="U25" s="12"/>
      <c r="V25" s="20"/>
      <c r="W25" s="20"/>
      <c r="X25" s="12"/>
    </row>
    <row r="26" spans="2:24" x14ac:dyDescent="0.35">
      <c r="B26" s="2"/>
      <c r="C26" s="2" t="s">
        <v>18</v>
      </c>
      <c r="D26" s="2"/>
      <c r="E26" s="2"/>
      <c r="F26" s="2"/>
      <c r="G26" s="19">
        <f t="shared" ref="G26:S26" si="42">G27</f>
        <v>3773.9065193199999</v>
      </c>
      <c r="H26" s="19">
        <f t="shared" si="42"/>
        <v>7570.9037253299985</v>
      </c>
      <c r="I26" s="19">
        <f t="shared" si="42"/>
        <v>3885.7379915199995</v>
      </c>
      <c r="J26" s="19">
        <f t="shared" si="42"/>
        <v>4145.9895592100002</v>
      </c>
      <c r="K26" s="19">
        <f t="shared" si="42"/>
        <v>3158.9354086900003</v>
      </c>
      <c r="L26" s="19">
        <f t="shared" si="42"/>
        <v>2185.1484608699957</v>
      </c>
      <c r="M26" s="19">
        <f t="shared" si="42"/>
        <v>4576.3538593099993</v>
      </c>
      <c r="N26" s="19">
        <f t="shared" si="42"/>
        <v>3445.9003079700001</v>
      </c>
      <c r="O26" s="19">
        <f t="shared" si="42"/>
        <v>3965.2368759300002</v>
      </c>
      <c r="P26" s="19">
        <f t="shared" si="42"/>
        <v>3471.2684934200097</v>
      </c>
      <c r="Q26" s="19">
        <f t="shared" si="42"/>
        <v>40179.381201570002</v>
      </c>
      <c r="R26" s="19">
        <f t="shared" si="42"/>
        <v>40908.156028806668</v>
      </c>
      <c r="S26" s="19">
        <f t="shared" si="42"/>
        <v>-728.77482723666617</v>
      </c>
      <c r="T26" s="12">
        <f t="shared" si="33"/>
        <v>-1.7814902894265832E-2</v>
      </c>
      <c r="U26" s="12"/>
      <c r="V26" s="19">
        <f>V27</f>
        <v>44723.164173639998</v>
      </c>
      <c r="W26" s="19">
        <f>W27</f>
        <v>-4543.7829720699956</v>
      </c>
      <c r="X26" s="12">
        <f t="shared" ref="X26:X27" si="43">W26/ABS(V26)</f>
        <v>-0.10159797626188798</v>
      </c>
    </row>
    <row r="27" spans="2:24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40">
        <v>3965.2368759300002</v>
      </c>
      <c r="P27" s="40">
        <v>3471.2684934200097</v>
      </c>
      <c r="Q27" s="39">
        <f>SUM(G27:P27)</f>
        <v>40179.381201570002</v>
      </c>
      <c r="R27" s="19">
        <v>40908.156028806668</v>
      </c>
      <c r="S27" s="19">
        <f>Q27-R27</f>
        <v>-728.77482723666617</v>
      </c>
      <c r="T27" s="12">
        <f t="shared" si="33"/>
        <v>-1.7814902894265832E-2</v>
      </c>
      <c r="U27" s="12"/>
      <c r="V27" s="19">
        <v>44723.164173639998</v>
      </c>
      <c r="W27" s="19">
        <f>Q27-V27</f>
        <v>-4543.7829720699956</v>
      </c>
      <c r="X27" s="12">
        <f t="shared" si="43"/>
        <v>-0.10159797626188798</v>
      </c>
    </row>
    <row r="28" spans="2:24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2"/>
      <c r="U28" s="12"/>
      <c r="V28" s="20"/>
      <c r="W28" s="20"/>
      <c r="X28" s="12"/>
    </row>
    <row r="29" spans="2:24" s="5" customFormat="1" x14ac:dyDescent="0.35">
      <c r="B29" s="5" t="s">
        <v>3</v>
      </c>
      <c r="C29" s="6"/>
      <c r="D29" s="6"/>
      <c r="E29" s="6"/>
      <c r="F29" s="6"/>
      <c r="G29" s="21">
        <f t="shared" ref="G29:S29" si="44">+G9-G16</f>
        <v>-17722.713498712081</v>
      </c>
      <c r="H29" s="21">
        <f t="shared" si="44"/>
        <v>-10119.237914255718</v>
      </c>
      <c r="I29" s="21">
        <f t="shared" si="44"/>
        <v>1453.496968070307</v>
      </c>
      <c r="J29" s="21">
        <f t="shared" si="44"/>
        <v>-7893.3003123299859</v>
      </c>
      <c r="K29" s="21">
        <f t="shared" si="44"/>
        <v>-22828.305580989923</v>
      </c>
      <c r="L29" s="21">
        <f t="shared" si="44"/>
        <v>2544.9529511223664</v>
      </c>
      <c r="M29" s="21">
        <f t="shared" si="44"/>
        <v>57962.039001073441</v>
      </c>
      <c r="N29" s="21">
        <f t="shared" si="44"/>
        <v>-23013.624587084814</v>
      </c>
      <c r="O29" s="21">
        <f t="shared" si="44"/>
        <v>-6831.5574843622308</v>
      </c>
      <c r="P29" s="21">
        <f t="shared" si="44"/>
        <v>1027.915204838544</v>
      </c>
      <c r="Q29" s="21">
        <f t="shared" si="44"/>
        <v>-25420.335252630408</v>
      </c>
      <c r="R29" s="21">
        <f t="shared" si="44"/>
        <v>-38987.361788277514</v>
      </c>
      <c r="S29" s="21">
        <f t="shared" si="44"/>
        <v>13567.026535647266</v>
      </c>
      <c r="T29" s="11">
        <f t="shared" si="33"/>
        <v>0.34798524222602101</v>
      </c>
      <c r="U29" s="11"/>
      <c r="V29" s="21">
        <f>+V9-V16</f>
        <v>-31366.839148524101</v>
      </c>
      <c r="W29" s="21">
        <f>+W9-W16</f>
        <v>5946.5038958939258</v>
      </c>
      <c r="X29" s="11">
        <f>W29/ABS(V29)</f>
        <v>0.18957931552289436</v>
      </c>
    </row>
    <row r="30" spans="2:24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2"/>
      <c r="U30" s="12"/>
      <c r="V30" s="21"/>
      <c r="W30" s="21"/>
      <c r="X30" s="12"/>
    </row>
    <row r="31" spans="2:24" s="5" customFormat="1" x14ac:dyDescent="0.35">
      <c r="B31" s="5" t="s">
        <v>4</v>
      </c>
      <c r="C31" s="6"/>
      <c r="D31" s="6"/>
      <c r="E31" s="6"/>
      <c r="F31" s="6"/>
      <c r="G31" s="21">
        <f t="shared" ref="G31:R31" si="45">G32+G33</f>
        <v>8749.9891482999992</v>
      </c>
      <c r="H31" s="21">
        <f t="shared" si="45"/>
        <v>13760.5034751</v>
      </c>
      <c r="I31" s="21">
        <f t="shared" si="45"/>
        <v>1658.3535542445998</v>
      </c>
      <c r="J31" s="21">
        <f t="shared" si="45"/>
        <v>7208.7507315250004</v>
      </c>
      <c r="K31" s="21">
        <f t="shared" si="45"/>
        <v>10872.139549617701</v>
      </c>
      <c r="L31" s="21">
        <f t="shared" si="45"/>
        <v>42000.800078920001</v>
      </c>
      <c r="M31" s="21">
        <f t="shared" si="45"/>
        <v>15836.997526370002</v>
      </c>
      <c r="N31" s="21">
        <f t="shared" si="45"/>
        <v>2131.5115274</v>
      </c>
      <c r="O31" s="21">
        <f>O32+O33</f>
        <v>3174.7881314369001</v>
      </c>
      <c r="P31" s="21">
        <f>P32+P33</f>
        <v>26318.69230816</v>
      </c>
      <c r="Q31" s="21">
        <f t="shared" si="45"/>
        <v>131712.5260310742</v>
      </c>
      <c r="R31" s="21">
        <f t="shared" si="45"/>
        <v>130589.89556949923</v>
      </c>
      <c r="S31" s="21">
        <f>S32+S33</f>
        <v>1122.6304615749686</v>
      </c>
      <c r="T31" s="11">
        <f t="shared" si="33"/>
        <v>8.5966104550371653E-3</v>
      </c>
      <c r="U31" s="11"/>
      <c r="V31" s="21">
        <f t="shared" ref="V31" si="46">V32+V33</f>
        <v>155463.70823045989</v>
      </c>
      <c r="W31" s="21">
        <f>W32+W33</f>
        <v>-23751.182199385679</v>
      </c>
      <c r="X31" s="11">
        <f>W31/ABS(V31)</f>
        <v>-0.15277637764935373</v>
      </c>
    </row>
    <row r="32" spans="2:24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19">
        <v>1395.74049977</v>
      </c>
      <c r="P32" s="19">
        <v>26304.528108160001</v>
      </c>
      <c r="Q32" s="39">
        <f>SUM(G32:P32)</f>
        <v>83426.140277480008</v>
      </c>
      <c r="R32" s="19">
        <v>81300.807482571705</v>
      </c>
      <c r="S32" s="19">
        <f t="shared" ref="S32:S33" si="47">Q32-R32</f>
        <v>2125.3327949083032</v>
      </c>
      <c r="T32" s="12">
        <f t="shared" si="33"/>
        <v>2.6141595154069122E-2</v>
      </c>
      <c r="U32" s="12"/>
      <c r="V32" s="19">
        <v>54487.301793799998</v>
      </c>
      <c r="W32" s="19">
        <f t="shared" ref="W32:W33" si="48">Q32-V32</f>
        <v>28938.838483680011</v>
      </c>
      <c r="X32" s="12">
        <f t="shared" ref="X32:X33" si="49">W32/ABS(V32)</f>
        <v>0.53111160822745862</v>
      </c>
    </row>
    <row r="33" spans="2:24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19">
        <v>1779.0476316669001</v>
      </c>
      <c r="P33" s="19">
        <v>14.164199999999999</v>
      </c>
      <c r="Q33" s="39">
        <f>SUM(G33:P33)</f>
        <v>48286.385753594201</v>
      </c>
      <c r="R33" s="19">
        <v>49289.088086927535</v>
      </c>
      <c r="S33" s="19">
        <f t="shared" si="47"/>
        <v>-1002.7023333333345</v>
      </c>
      <c r="T33" s="12">
        <f t="shared" si="33"/>
        <v>-2.0343292445681734E-2</v>
      </c>
      <c r="U33" s="12"/>
      <c r="V33" s="19">
        <v>100976.40643665989</v>
      </c>
      <c r="W33" s="19">
        <f t="shared" si="48"/>
        <v>-52690.02068306569</v>
      </c>
      <c r="X33" s="12">
        <f t="shared" si="49"/>
        <v>-0.52180526662054361</v>
      </c>
    </row>
    <row r="34" spans="2:24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2"/>
      <c r="U34" s="12"/>
      <c r="V34" s="19"/>
      <c r="W34" s="19"/>
      <c r="X34" s="12"/>
    </row>
    <row r="35" spans="2:24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56">
        <f>638.67686214-343.855040000916-47.6154000015259+409.604642782397</f>
        <v>656.81106491995513</v>
      </c>
      <c r="P35" s="56">
        <v>916.05423023008916</v>
      </c>
      <c r="Q35" s="31">
        <f>SUM(G35:P35)</f>
        <v>16229.638543665589</v>
      </c>
      <c r="R35" s="24">
        <v>15448.070995497419</v>
      </c>
      <c r="S35" s="21">
        <f t="shared" ref="S35:S36" si="50">Q35-R35</f>
        <v>781.56754816817011</v>
      </c>
      <c r="T35" s="11">
        <f t="shared" si="33"/>
        <v>5.0593213120005087E-2</v>
      </c>
      <c r="U35" s="11"/>
      <c r="V35" s="24">
        <v>22271.416701690323</v>
      </c>
      <c r="W35" s="21">
        <f>Q35-V35</f>
        <v>-6041.7781580247338</v>
      </c>
      <c r="X35" s="11">
        <f>W35/ABS(V35)</f>
        <v>-0.27127947175296596</v>
      </c>
    </row>
    <row r="36" spans="2:24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6">
        <v>0</v>
      </c>
      <c r="P36" s="56">
        <v>0</v>
      </c>
      <c r="Q36" s="31">
        <f>SUM(G36:P36)</f>
        <v>0</v>
      </c>
      <c r="R36" s="24">
        <v>0</v>
      </c>
      <c r="S36" s="21">
        <f t="shared" si="50"/>
        <v>0</v>
      </c>
      <c r="T36" s="11">
        <v>0</v>
      </c>
      <c r="U36" s="11"/>
      <c r="V36" s="24">
        <v>12469.297999999999</v>
      </c>
      <c r="W36" s="21">
        <f>Q36-V36</f>
        <v>-12469.297999999999</v>
      </c>
      <c r="X36" s="11">
        <f>W36/ABS(V36)</f>
        <v>-1</v>
      </c>
    </row>
    <row r="37" spans="2:24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2"/>
      <c r="U37" s="12"/>
      <c r="V37" s="21"/>
      <c r="W37" s="21"/>
      <c r="X37" s="12"/>
    </row>
    <row r="38" spans="2:24" s="5" customFormat="1" x14ac:dyDescent="0.35">
      <c r="B38" s="5" t="s">
        <v>5</v>
      </c>
      <c r="C38" s="6"/>
      <c r="D38" s="6"/>
      <c r="E38" s="6"/>
      <c r="F38" s="6"/>
      <c r="G38" s="21">
        <f t="shared" ref="G38:R38" si="51">G39+G40</f>
        <v>11026.84115548</v>
      </c>
      <c r="H38" s="21">
        <f t="shared" si="51"/>
        <v>4218.3906721799995</v>
      </c>
      <c r="I38" s="21">
        <f t="shared" si="51"/>
        <v>15075.714464609999</v>
      </c>
      <c r="J38" s="21">
        <f t="shared" si="51"/>
        <v>25903.856244819999</v>
      </c>
      <c r="K38" s="21">
        <f t="shared" si="51"/>
        <v>29122.6350671</v>
      </c>
      <c r="L38" s="21">
        <f t="shared" si="51"/>
        <v>6839.53570958</v>
      </c>
      <c r="M38" s="21">
        <f t="shared" si="51"/>
        <v>29719.46022583</v>
      </c>
      <c r="N38" s="21">
        <f t="shared" si="51"/>
        <v>27784.0083189</v>
      </c>
      <c r="O38" s="21">
        <f t="shared" si="51"/>
        <v>15180.068586299996</v>
      </c>
      <c r="P38" s="21">
        <f t="shared" si="51"/>
        <v>10172.398883270002</v>
      </c>
      <c r="Q38" s="21">
        <f t="shared" si="51"/>
        <v>175042.90932807</v>
      </c>
      <c r="R38" s="21">
        <f t="shared" si="51"/>
        <v>175092.65300964777</v>
      </c>
      <c r="S38" s="21">
        <f>SUM(S39:S40)</f>
        <v>-49.743681577769166</v>
      </c>
      <c r="T38" s="11">
        <f t="shared" si="33"/>
        <v>-2.8409919389951928E-4</v>
      </c>
      <c r="U38" s="11"/>
      <c r="V38" s="21">
        <f>V39+V40</f>
        <v>119141.73582212001</v>
      </c>
      <c r="W38" s="21">
        <f>W39+W40</f>
        <v>55901.173505949984</v>
      </c>
      <c r="X38" s="11">
        <f>W38/ABS(V38)</f>
        <v>0.46919891774458516</v>
      </c>
    </row>
    <row r="39" spans="2:24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19">
        <v>1359.0487454300001</v>
      </c>
      <c r="P39" s="19">
        <v>2108.1523702200002</v>
      </c>
      <c r="Q39" s="39">
        <f>SUM(G39:P39)</f>
        <v>60509.355788249995</v>
      </c>
      <c r="R39" s="19">
        <v>60501.658991801101</v>
      </c>
      <c r="S39" s="19">
        <f>Q39-R39</f>
        <v>7.6967964488940197</v>
      </c>
      <c r="T39" s="12">
        <f t="shared" si="33"/>
        <v>1.2721628757216482E-4</v>
      </c>
      <c r="U39" s="12"/>
      <c r="V39" s="19">
        <v>18152.062130539998</v>
      </c>
      <c r="W39" s="19">
        <f t="shared" ref="W39:W40" si="52">Q39-V39</f>
        <v>42357.293657709997</v>
      </c>
      <c r="X39" s="12">
        <f t="shared" ref="X39:X40" si="53">W39/ABS(V39)</f>
        <v>2.3334700681993494</v>
      </c>
    </row>
    <row r="40" spans="2:24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19">
        <v>13821.019840869996</v>
      </c>
      <c r="P40" s="19">
        <v>8064.2465130500004</v>
      </c>
      <c r="Q40" s="39">
        <f>SUM(G40:P40)</f>
        <v>114533.55353982</v>
      </c>
      <c r="R40" s="19">
        <v>114590.99401784666</v>
      </c>
      <c r="S40" s="19">
        <f>Q40-R40</f>
        <v>-57.440478026663186</v>
      </c>
      <c r="T40" s="12">
        <f t="shared" si="33"/>
        <v>-5.012652042944778E-4</v>
      </c>
      <c r="U40" s="12"/>
      <c r="V40" s="19">
        <v>100989.67369158001</v>
      </c>
      <c r="W40" s="19">
        <f t="shared" si="52"/>
        <v>13543.879848239987</v>
      </c>
      <c r="X40" s="12">
        <f t="shared" si="53"/>
        <v>0.1341115319334793</v>
      </c>
    </row>
    <row r="41" spans="2:24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2"/>
      <c r="U41" s="12"/>
      <c r="V41" s="20"/>
      <c r="W41" s="20"/>
      <c r="X41" s="12"/>
    </row>
    <row r="42" spans="2:24" x14ac:dyDescent="0.35">
      <c r="B42" s="5" t="s">
        <v>6</v>
      </c>
      <c r="C42" s="6"/>
      <c r="D42" s="6"/>
      <c r="E42" s="6"/>
      <c r="F42" s="6"/>
      <c r="G42" s="21">
        <f t="shared" ref="G42:S42" si="54">+G29+G31-G38+G35-G36</f>
        <v>-19506.678439535794</v>
      </c>
      <c r="H42" s="21">
        <f t="shared" si="54"/>
        <v>-293.95326681571754</v>
      </c>
      <c r="I42" s="21">
        <f t="shared" si="54"/>
        <v>-9630.1897078867205</v>
      </c>
      <c r="J42" s="21">
        <f t="shared" si="54"/>
        <v>-26003.650987414985</v>
      </c>
      <c r="K42" s="21">
        <f t="shared" si="54"/>
        <v>-40840.904444882217</v>
      </c>
      <c r="L42" s="21">
        <f t="shared" si="54"/>
        <v>37829.508464750681</v>
      </c>
      <c r="M42" s="21">
        <f t="shared" si="54"/>
        <v>44895.897410646015</v>
      </c>
      <c r="N42" s="21">
        <f t="shared" si="54"/>
        <v>-38881.345020474815</v>
      </c>
      <c r="O42" s="21">
        <f t="shared" si="54"/>
        <v>-18180.026874305371</v>
      </c>
      <c r="P42" s="21">
        <f t="shared" si="54"/>
        <v>18090.262859958631</v>
      </c>
      <c r="Q42" s="21">
        <f t="shared" si="54"/>
        <v>-52521.080005960619</v>
      </c>
      <c r="R42" s="21">
        <f t="shared" si="54"/>
        <v>-68042.048232928631</v>
      </c>
      <c r="S42" s="21">
        <f t="shared" si="54"/>
        <v>15520.968226968174</v>
      </c>
      <c r="T42" s="11">
        <f t="shared" si="33"/>
        <v>0.22810848041839038</v>
      </c>
      <c r="U42" s="11"/>
      <c r="V42" s="21">
        <f>+V29+V31-V38+V35-V36</f>
        <v>14757.251961506099</v>
      </c>
      <c r="W42" s="21">
        <f>+W29+W31-W38+W35-W36</f>
        <v>-67278.331967466482</v>
      </c>
      <c r="X42" s="11">
        <f>W42/ABS(V42)</f>
        <v>-4.5590013738980826</v>
      </c>
    </row>
    <row r="43" spans="2:24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2"/>
      <c r="U43" s="12"/>
      <c r="V43" s="21"/>
      <c r="W43" s="21"/>
      <c r="X43" s="12"/>
    </row>
    <row r="44" spans="2:24" ht="16" thickBot="1" x14ac:dyDescent="0.4">
      <c r="B44" s="5" t="s">
        <v>7</v>
      </c>
      <c r="C44" s="6"/>
      <c r="D44" s="6"/>
      <c r="E44" s="6"/>
      <c r="F44" s="6"/>
      <c r="G44" s="21">
        <f t="shared" ref="G44:S44" si="55">+G29+G22</f>
        <v>-4240.8176002020809</v>
      </c>
      <c r="H44" s="21">
        <f t="shared" si="55"/>
        <v>5432.3135146242803</v>
      </c>
      <c r="I44" s="21">
        <f t="shared" si="55"/>
        <v>12155.486429470311</v>
      </c>
      <c r="J44" s="21">
        <f t="shared" si="55"/>
        <v>8365.577943360011</v>
      </c>
      <c r="K44" s="21">
        <f t="shared" si="55"/>
        <v>-4285.1335200599242</v>
      </c>
      <c r="L44" s="21">
        <f t="shared" si="55"/>
        <v>18743.76389272236</v>
      </c>
      <c r="M44" s="21">
        <f t="shared" si="55"/>
        <v>71396.333126423444</v>
      </c>
      <c r="N44" s="21">
        <f t="shared" si="55"/>
        <v>-7284.3761548448128</v>
      </c>
      <c r="O44" s="21">
        <f t="shared" si="55"/>
        <v>4206.7060567277695</v>
      </c>
      <c r="P44" s="21">
        <f t="shared" si="55"/>
        <v>16411.877971238544</v>
      </c>
      <c r="Q44" s="21">
        <f t="shared" si="55"/>
        <v>120901.73165945959</v>
      </c>
      <c r="R44" s="21">
        <f t="shared" si="55"/>
        <v>107991.72097551581</v>
      </c>
      <c r="S44" s="21">
        <f t="shared" si="55"/>
        <v>12910.010683943932</v>
      </c>
      <c r="T44" s="11">
        <f>S44/ABS(R44)</f>
        <v>0.11954630009897635</v>
      </c>
      <c r="U44" s="30"/>
      <c r="V44" s="21">
        <f>+V29+V22</f>
        <v>107181.53839410591</v>
      </c>
      <c r="W44" s="21">
        <f>+W29+W22</f>
        <v>13720.193265353912</v>
      </c>
      <c r="X44" s="11">
        <f>W44/ABS(V44)</f>
        <v>0.12800892272048606</v>
      </c>
    </row>
    <row r="45" spans="2:24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16"/>
      <c r="U45" s="29"/>
      <c r="V45" s="22"/>
      <c r="W45" s="22"/>
      <c r="X45" s="16"/>
    </row>
    <row r="46" spans="2:24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5"/>
      <c r="U46" s="15"/>
      <c r="V46" s="17"/>
      <c r="W46" s="17"/>
      <c r="X46" s="15"/>
    </row>
    <row r="47" spans="2:24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V47" s="17"/>
      <c r="W47" s="17"/>
    </row>
    <row r="48" spans="2:24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V48" s="17"/>
      <c r="W48" s="17"/>
    </row>
    <row r="49" spans="1:24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V49" s="17"/>
      <c r="W49" s="17"/>
    </row>
    <row r="50" spans="1:24" ht="62.4" customHeight="1" x14ac:dyDescent="0.3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 t="shared" ref="J50:P50" si="56">J6</f>
        <v>Prov.</v>
      </c>
      <c r="K50" s="49" t="str">
        <f t="shared" si="56"/>
        <v>Prov.</v>
      </c>
      <c r="L50" s="49" t="str">
        <f t="shared" si="56"/>
        <v>Prov.</v>
      </c>
      <c r="M50" s="49" t="str">
        <f t="shared" si="56"/>
        <v>Prov.</v>
      </c>
      <c r="N50" s="49" t="str">
        <f t="shared" si="56"/>
        <v>Prov.</v>
      </c>
      <c r="O50" s="49" t="str">
        <f t="shared" si="56"/>
        <v>Prov.</v>
      </c>
      <c r="P50" s="49" t="str">
        <f t="shared" si="56"/>
        <v>Prov.</v>
      </c>
      <c r="Q50" s="49" t="s">
        <v>49</v>
      </c>
      <c r="R50" s="50" t="str">
        <f>R6</f>
        <v>Third Supplemtary Estimates</v>
      </c>
      <c r="S50" s="51"/>
      <c r="T50" s="51"/>
      <c r="U50" s="49"/>
      <c r="V50" s="49" t="str">
        <f>V6</f>
        <v>FY 2023/24</v>
      </c>
      <c r="W50" s="51"/>
      <c r="X50" s="7"/>
    </row>
    <row r="51" spans="1:24" ht="17.5" x14ac:dyDescent="0.3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Q51" si="57">L7</f>
        <v>September</v>
      </c>
      <c r="M51" s="52" t="str">
        <f>M7</f>
        <v>October</v>
      </c>
      <c r="N51" s="52" t="str">
        <f>N7</f>
        <v>November</v>
      </c>
      <c r="O51" s="52" t="str">
        <f>O7</f>
        <v>December</v>
      </c>
      <c r="P51" s="52" t="str">
        <f>P7</f>
        <v>January</v>
      </c>
      <c r="Q51" s="52" t="str">
        <f t="shared" si="57"/>
        <v>Apr-Jan.</v>
      </c>
      <c r="R51" s="52" t="str">
        <f>+R7</f>
        <v>Apr-Jan.</v>
      </c>
      <c r="S51" s="53" t="str">
        <f>S7</f>
        <v>Diff</v>
      </c>
      <c r="T51" s="53" t="str">
        <f>T7</f>
        <v>Diff %</v>
      </c>
      <c r="U51" s="52"/>
      <c r="V51" s="52" t="str">
        <f>+V7</f>
        <v>Apr-Jan.</v>
      </c>
      <c r="W51" s="53" t="str">
        <f>W7</f>
        <v>Diff</v>
      </c>
      <c r="X51" s="8" t="str">
        <f>X7</f>
        <v>Diff %</v>
      </c>
    </row>
    <row r="52" spans="1:24" x14ac:dyDescent="0.35">
      <c r="B52" s="3"/>
      <c r="C52" s="3"/>
      <c r="D52" s="3"/>
      <c r="E52" s="3"/>
      <c r="F52" s="3"/>
    </row>
    <row r="53" spans="1:24" x14ac:dyDescent="0.35">
      <c r="B53" s="4" t="s">
        <v>1</v>
      </c>
      <c r="C53" s="2"/>
      <c r="D53" s="2"/>
      <c r="E53" s="2"/>
      <c r="F53" s="2"/>
      <c r="G53" s="21">
        <f t="shared" ref="G53:R53" si="58">G55+G88+G90+G92+G94</f>
        <v>68530.851489447916</v>
      </c>
      <c r="H53" s="21">
        <f t="shared" si="58"/>
        <v>74559.555501974304</v>
      </c>
      <c r="I53" s="21">
        <f t="shared" si="58"/>
        <v>81786.802381740315</v>
      </c>
      <c r="J53" s="21">
        <f t="shared" si="58"/>
        <v>77002.927524500003</v>
      </c>
      <c r="K53" s="21">
        <f t="shared" si="58"/>
        <v>67117.993905390002</v>
      </c>
      <c r="L53" s="21">
        <f t="shared" si="58"/>
        <v>83648.664340742398</v>
      </c>
      <c r="M53" s="21">
        <f t="shared" si="58"/>
        <v>142704.7325319474</v>
      </c>
      <c r="N53" s="21">
        <f t="shared" si="58"/>
        <v>62292.414577205207</v>
      </c>
      <c r="O53" s="21">
        <f t="shared" si="58"/>
        <v>80915.261923347789</v>
      </c>
      <c r="P53" s="21">
        <f t="shared" si="58"/>
        <v>83904.772256468612</v>
      </c>
      <c r="Q53" s="21">
        <f t="shared" si="58"/>
        <v>822463.97643276374</v>
      </c>
      <c r="R53" s="21">
        <f t="shared" si="58"/>
        <v>815173.31278424652</v>
      </c>
      <c r="S53" s="21">
        <f t="shared" ref="S53" si="59">Q53-R53</f>
        <v>7290.6636485172203</v>
      </c>
      <c r="T53" s="11">
        <f t="shared" ref="T53" si="60">S53/ABS(R53)</f>
        <v>8.9436976581283821E-3</v>
      </c>
      <c r="U53" s="11"/>
      <c r="V53" s="21">
        <f t="shared" ref="V53:W53" si="61">V55+V88+V90+V92+V94</f>
        <v>722912.3993074859</v>
      </c>
      <c r="W53" s="21">
        <f t="shared" si="61"/>
        <v>99551.577125277981</v>
      </c>
      <c r="X53" s="11">
        <f>W53/ABS(V53)</f>
        <v>0.13770904638050674</v>
      </c>
    </row>
    <row r="54" spans="1:24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1"/>
      <c r="T54" s="12"/>
      <c r="U54" s="12"/>
      <c r="V54" s="21"/>
      <c r="W54" s="21"/>
      <c r="X54" s="12"/>
    </row>
    <row r="55" spans="1:24" x14ac:dyDescent="0.35">
      <c r="B55" s="4" t="s">
        <v>9</v>
      </c>
      <c r="C55" s="2"/>
      <c r="D55" s="2"/>
      <c r="E55" s="2"/>
      <c r="F55" s="2"/>
      <c r="G55" s="21">
        <f t="shared" ref="G55:R55" si="62">G57+G65+G80</f>
        <v>65422.986912260007</v>
      </c>
      <c r="H55" s="21">
        <f t="shared" si="62"/>
        <v>68814.061651830008</v>
      </c>
      <c r="I55" s="21">
        <f t="shared" si="62"/>
        <v>74683.092157039995</v>
      </c>
      <c r="J55" s="21">
        <f t="shared" si="62"/>
        <v>61919.540986450003</v>
      </c>
      <c r="K55" s="21">
        <f t="shared" si="62"/>
        <v>62728.278698139999</v>
      </c>
      <c r="L55" s="21">
        <f t="shared" si="62"/>
        <v>75208.473863680003</v>
      </c>
      <c r="M55" s="21">
        <f t="shared" si="62"/>
        <v>66916.292483199999</v>
      </c>
      <c r="N55" s="21">
        <f t="shared" si="62"/>
        <v>59641.688290853999</v>
      </c>
      <c r="O55" s="21">
        <f t="shared" si="62"/>
        <v>72969.233861314016</v>
      </c>
      <c r="P55" s="21">
        <f t="shared" si="62"/>
        <v>76075.368497810006</v>
      </c>
      <c r="Q55" s="21">
        <f t="shared" si="62"/>
        <v>684379.01740257791</v>
      </c>
      <c r="R55" s="21">
        <f t="shared" si="62"/>
        <v>674631.30087667599</v>
      </c>
      <c r="S55" s="21">
        <f t="shared" ref="S55" si="63">Q55-R55</f>
        <v>9747.7165259019239</v>
      </c>
      <c r="T55" s="11">
        <f t="shared" ref="T55:T63" si="64">S55/ABS(R55)</f>
        <v>1.4448953840764389E-2</v>
      </c>
      <c r="U55" s="11"/>
      <c r="V55" s="21">
        <f t="shared" ref="V55:W55" si="65">V57+V65+V80</f>
        <v>657351.62591539102</v>
      </c>
      <c r="W55" s="21">
        <f t="shared" si="65"/>
        <v>27027.391487187018</v>
      </c>
      <c r="X55" s="11">
        <f>W55/ABS(V55)</f>
        <v>4.111557714571739E-2</v>
      </c>
    </row>
    <row r="56" spans="1:24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2"/>
      <c r="U56" s="12"/>
      <c r="V56" s="20"/>
      <c r="W56" s="20"/>
      <c r="X56" s="12"/>
    </row>
    <row r="57" spans="1:24" x14ac:dyDescent="0.35">
      <c r="B57" s="2"/>
      <c r="C57" s="2" t="s">
        <v>55</v>
      </c>
      <c r="D57" s="2"/>
      <c r="E57" s="2"/>
      <c r="F57" s="2"/>
      <c r="G57" s="19">
        <f t="shared" ref="G57:P57" si="66">SUM(G58:G63)</f>
        <v>19355.366971000003</v>
      </c>
      <c r="H57" s="19">
        <f t="shared" si="66"/>
        <v>16562.564015999997</v>
      </c>
      <c r="I57" s="19">
        <f t="shared" si="66"/>
        <v>30698.016259999997</v>
      </c>
      <c r="J57" s="19">
        <f t="shared" si="66"/>
        <v>16788.845234</v>
      </c>
      <c r="K57" s="19">
        <f t="shared" si="66"/>
        <v>15424.395360999999</v>
      </c>
      <c r="L57" s="19">
        <f t="shared" si="66"/>
        <v>30553.812364000001</v>
      </c>
      <c r="M57" s="19">
        <f t="shared" si="66"/>
        <v>17087.535917999998</v>
      </c>
      <c r="N57" s="19">
        <f t="shared" si="66"/>
        <v>13894.028499</v>
      </c>
      <c r="O57" s="19">
        <f t="shared" si="66"/>
        <v>26214.184182000005</v>
      </c>
      <c r="P57" s="19">
        <f t="shared" si="66"/>
        <v>21370.486862999998</v>
      </c>
      <c r="Q57" s="19">
        <f t="shared" ref="Q57:S57" si="67">SUM(Q58:Q63)</f>
        <v>207949.23566800001</v>
      </c>
      <c r="R57" s="19">
        <f t="shared" si="67"/>
        <v>203641.8674074146</v>
      </c>
      <c r="S57" s="19">
        <f t="shared" si="67"/>
        <v>4307.3682605854092</v>
      </c>
      <c r="T57" s="12">
        <f t="shared" si="64"/>
        <v>2.115168317509044E-2</v>
      </c>
      <c r="U57" s="12"/>
      <c r="V57" s="19">
        <f t="shared" ref="V57:W57" si="68">SUM(V58:V63)</f>
        <v>194204.274271</v>
      </c>
      <c r="W57" s="19">
        <f t="shared" si="68"/>
        <v>13744.961397000012</v>
      </c>
      <c r="X57" s="12">
        <f t="shared" ref="X57" si="69">W57/ABS(V57)</f>
        <v>7.077579238971729E-2</v>
      </c>
    </row>
    <row r="58" spans="1:24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156.8331</v>
      </c>
      <c r="P58" s="19">
        <v>235.95849999999999</v>
      </c>
      <c r="Q58" s="39">
        <f>SUM(G58:P58)</f>
        <v>392.79160000000002</v>
      </c>
      <c r="R58" s="19">
        <v>624.83310000000006</v>
      </c>
      <c r="S58" s="19">
        <f t="shared" ref="S58:S63" si="70">Q58-R58</f>
        <v>-232.04150000000004</v>
      </c>
      <c r="T58" s="12">
        <f t="shared" si="64"/>
        <v>-0.3713655694616691</v>
      </c>
      <c r="U58" s="12"/>
      <c r="V58" s="19">
        <v>0</v>
      </c>
      <c r="W58" s="19">
        <f t="shared" ref="W58:W63" si="71">Q58-V58</f>
        <v>392.79160000000002</v>
      </c>
      <c r="X58" s="12" t="s">
        <v>47</v>
      </c>
    </row>
    <row r="59" spans="1:24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19">
        <v>12707.062697999996</v>
      </c>
      <c r="P59" s="19">
        <v>1605.32689</v>
      </c>
      <c r="Q59" s="39">
        <f t="shared" ref="Q59:Q63" si="72">SUM(G59:P59)</f>
        <v>53266.572671999995</v>
      </c>
      <c r="R59" s="19">
        <v>53159.648001516623</v>
      </c>
      <c r="S59" s="19">
        <f t="shared" si="70"/>
        <v>106.9246704833713</v>
      </c>
      <c r="T59" s="12">
        <f t="shared" si="64"/>
        <v>2.0113878572017782E-3</v>
      </c>
      <c r="U59" s="12"/>
      <c r="V59" s="19">
        <v>48406.43323699999</v>
      </c>
      <c r="W59" s="19">
        <f t="shared" si="71"/>
        <v>4860.1394350000046</v>
      </c>
      <c r="X59" s="12">
        <f t="shared" ref="X59:X63" si="73">W59/ABS(V59)</f>
        <v>0.10040275868301538</v>
      </c>
    </row>
    <row r="60" spans="1:24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19">
        <v>11034.426201000013</v>
      </c>
      <c r="P60" s="19">
        <v>13322.417916</v>
      </c>
      <c r="Q60" s="39">
        <f t="shared" si="72"/>
        <v>114607.21795200001</v>
      </c>
      <c r="R60" s="19">
        <v>111845.6567006439</v>
      </c>
      <c r="S60" s="19">
        <f t="shared" si="70"/>
        <v>2761.5612513561064</v>
      </c>
      <c r="T60" s="12">
        <f t="shared" si="64"/>
        <v>2.4690822449614246E-2</v>
      </c>
      <c r="U60" s="12"/>
      <c r="V60" s="19">
        <v>110994.383191</v>
      </c>
      <c r="W60" s="19">
        <f t="shared" si="71"/>
        <v>3612.8347610000055</v>
      </c>
      <c r="X60" s="12">
        <f t="shared" si="73"/>
        <v>3.2549707986421358E-2</v>
      </c>
    </row>
    <row r="61" spans="1:24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19">
        <v>161.20981900000001</v>
      </c>
      <c r="P61" s="19">
        <v>821.97386700000004</v>
      </c>
      <c r="Q61" s="39">
        <f t="shared" si="72"/>
        <v>3466.7878470000001</v>
      </c>
      <c r="R61" s="19">
        <v>3240.9197735164848</v>
      </c>
      <c r="S61" s="19">
        <f t="shared" si="70"/>
        <v>225.86807348351522</v>
      </c>
      <c r="T61" s="12">
        <f t="shared" si="64"/>
        <v>6.9692583978542083E-2</v>
      </c>
      <c r="U61" s="12"/>
      <c r="V61" s="19">
        <v>2908.5680360000001</v>
      </c>
      <c r="W61" s="19">
        <f t="shared" si="71"/>
        <v>558.21981099999994</v>
      </c>
      <c r="X61" s="12">
        <f t="shared" si="73"/>
        <v>0.19192255573560182</v>
      </c>
    </row>
    <row r="62" spans="1:24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19">
        <v>397.73543599999977</v>
      </c>
      <c r="P62" s="19">
        <v>313.21819099999999</v>
      </c>
      <c r="Q62" s="39">
        <f t="shared" si="72"/>
        <v>3877.486363</v>
      </c>
      <c r="R62" s="19">
        <v>3846.6919956214469</v>
      </c>
      <c r="S62" s="19">
        <f t="shared" si="70"/>
        <v>30.794367378553034</v>
      </c>
      <c r="T62" s="12">
        <f t="shared" si="64"/>
        <v>8.0054154098132026E-3</v>
      </c>
      <c r="U62" s="12"/>
      <c r="V62" s="19">
        <v>3395.8370190000001</v>
      </c>
      <c r="W62" s="19">
        <f t="shared" si="71"/>
        <v>481.64934399999993</v>
      </c>
      <c r="X62" s="12">
        <f t="shared" si="73"/>
        <v>0.14183523570334219</v>
      </c>
    </row>
    <row r="63" spans="1:24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19">
        <v>1756.9169280000001</v>
      </c>
      <c r="P63" s="19">
        <v>5071.5914990000001</v>
      </c>
      <c r="Q63" s="39">
        <f t="shared" si="72"/>
        <v>32338.379234</v>
      </c>
      <c r="R63" s="19">
        <v>30924.117836116136</v>
      </c>
      <c r="S63" s="19">
        <f t="shared" si="70"/>
        <v>1414.2613978838635</v>
      </c>
      <c r="T63" s="12">
        <f t="shared" si="64"/>
        <v>4.5733281879819836E-2</v>
      </c>
      <c r="U63" s="12"/>
      <c r="V63" s="19">
        <v>28499.052787999997</v>
      </c>
      <c r="W63" s="19">
        <f t="shared" si="71"/>
        <v>3839.3264460000028</v>
      </c>
      <c r="X63" s="12">
        <f t="shared" si="73"/>
        <v>0.13471768604241524</v>
      </c>
    </row>
    <row r="64" spans="1:24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2"/>
      <c r="U64" s="12"/>
      <c r="V64" s="19"/>
      <c r="W64" s="19"/>
      <c r="X64" s="12"/>
    </row>
    <row r="65" spans="2:24" x14ac:dyDescent="0.35">
      <c r="B65" s="2"/>
      <c r="C65" s="2" t="s">
        <v>54</v>
      </c>
      <c r="D65" s="2"/>
      <c r="E65" s="2"/>
      <c r="F65" s="2"/>
      <c r="G65" s="19">
        <f t="shared" ref="G65:Q65" si="74">SUM(G66:G78)</f>
        <v>22687.866880129997</v>
      </c>
      <c r="H65" s="19">
        <f t="shared" si="74"/>
        <v>23253.505496670001</v>
      </c>
      <c r="I65" s="19">
        <f t="shared" si="74"/>
        <v>21130.315241169999</v>
      </c>
      <c r="J65" s="19">
        <f t="shared" si="74"/>
        <v>21398.513473790001</v>
      </c>
      <c r="K65" s="19">
        <f t="shared" si="74"/>
        <v>21316.892862559998</v>
      </c>
      <c r="L65" s="19">
        <f t="shared" si="74"/>
        <v>21954.912999960001</v>
      </c>
      <c r="M65" s="19">
        <f t="shared" si="74"/>
        <v>21654.495292889998</v>
      </c>
      <c r="N65" s="19">
        <f t="shared" si="74"/>
        <v>20285.773654150002</v>
      </c>
      <c r="O65" s="19">
        <f t="shared" si="74"/>
        <v>21484.362054050001</v>
      </c>
      <c r="P65" s="19">
        <f t="shared" si="74"/>
        <v>27589.536526889999</v>
      </c>
      <c r="Q65" s="19">
        <f t="shared" si="74"/>
        <v>222756.17448225999</v>
      </c>
      <c r="R65" s="19">
        <f t="shared" ref="R65:S65" si="75">SUM(R66:R78)</f>
        <v>217572.92237300659</v>
      </c>
      <c r="S65" s="19">
        <f t="shared" si="75"/>
        <v>5183.2521092534234</v>
      </c>
      <c r="T65" s="12">
        <f t="shared" ref="T65:T78" si="76">S65/ABS(R65)</f>
        <v>2.3823056898446517E-2</v>
      </c>
      <c r="U65" s="12"/>
      <c r="V65" s="19">
        <f t="shared" ref="V65:W65" si="77">SUM(V66:V78)</f>
        <v>216861.09471353106</v>
      </c>
      <c r="W65" s="19">
        <f t="shared" si="77"/>
        <v>5895.0797687289869</v>
      </c>
      <c r="X65" s="12">
        <f t="shared" ref="X65:X78" si="78">W65/ABS(V65)</f>
        <v>2.7183666929820969E-2</v>
      </c>
    </row>
    <row r="66" spans="2:24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26">
        <v>3.4083519999999998</v>
      </c>
      <c r="P66" s="26">
        <v>5.5868320000000002</v>
      </c>
      <c r="Q66" s="39">
        <f>SUM(G66:P66)</f>
        <v>56.154869999999995</v>
      </c>
      <c r="R66" s="26">
        <v>50.568037999999994</v>
      </c>
      <c r="S66" s="19">
        <f t="shared" ref="S66:S78" si="79">Q66-R66</f>
        <v>5.5868320000000011</v>
      </c>
      <c r="T66" s="12">
        <f t="shared" si="76"/>
        <v>0.11048148634914413</v>
      </c>
      <c r="U66" s="12"/>
      <c r="V66" s="26">
        <v>87.710538999999997</v>
      </c>
      <c r="W66" s="19">
        <f t="shared" ref="W66:W78" si="80">Q66-V66</f>
        <v>-31.555669000000002</v>
      </c>
      <c r="X66" s="12">
        <f t="shared" si="78"/>
        <v>-0.35977055163234151</v>
      </c>
    </row>
    <row r="67" spans="2:24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26">
        <v>840.21724500000005</v>
      </c>
      <c r="P67" s="26">
        <v>2874.0007770000002</v>
      </c>
      <c r="Q67" s="39">
        <f t="shared" ref="Q67:Q78" si="81">SUM(G67:P67)</f>
        <v>17067.054452</v>
      </c>
      <c r="R67" s="26">
        <v>16603.887724535831</v>
      </c>
      <c r="S67" s="19">
        <f t="shared" si="79"/>
        <v>463.16672746416953</v>
      </c>
      <c r="T67" s="12">
        <f t="shared" si="76"/>
        <v>2.7895077053534917E-2</v>
      </c>
      <c r="U67" s="12"/>
      <c r="V67" s="26">
        <v>20888.047172999999</v>
      </c>
      <c r="W67" s="19">
        <f t="shared" si="80"/>
        <v>-3820.9927209999987</v>
      </c>
      <c r="X67" s="12">
        <f t="shared" si="78"/>
        <v>-0.18292723533959815</v>
      </c>
    </row>
    <row r="68" spans="2:24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26">
        <v>3.7447680000000001</v>
      </c>
      <c r="P68" s="26">
        <v>257.02878600000003</v>
      </c>
      <c r="Q68" s="39">
        <f t="shared" si="81"/>
        <v>988.13647400000013</v>
      </c>
      <c r="R68" s="26">
        <v>944.03828784965515</v>
      </c>
      <c r="S68" s="19">
        <f t="shared" si="79"/>
        <v>44.098186150344986</v>
      </c>
      <c r="T68" s="12">
        <f t="shared" si="76"/>
        <v>4.6712285632813169E-2</v>
      </c>
      <c r="U68" s="12"/>
      <c r="V68" s="26">
        <v>820.20576400000004</v>
      </c>
      <c r="W68" s="19">
        <f t="shared" si="80"/>
        <v>167.93071000000009</v>
      </c>
      <c r="X68" s="12">
        <f t="shared" si="78"/>
        <v>0.2047421724775883</v>
      </c>
    </row>
    <row r="69" spans="2:24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26">
        <v>472.04715299999998</v>
      </c>
      <c r="P69" s="26">
        <v>524.52278999999999</v>
      </c>
      <c r="Q69" s="39">
        <f t="shared" si="81"/>
        <v>4522.7855529999997</v>
      </c>
      <c r="R69" s="26">
        <v>4444.1591307947574</v>
      </c>
      <c r="S69" s="19">
        <f t="shared" si="79"/>
        <v>78.626422205242307</v>
      </c>
      <c r="T69" s="12">
        <f t="shared" si="76"/>
        <v>1.7692080749408583E-2</v>
      </c>
      <c r="U69" s="12"/>
      <c r="V69" s="26">
        <v>4311.4565649999995</v>
      </c>
      <c r="W69" s="19">
        <f t="shared" si="80"/>
        <v>211.32898800000021</v>
      </c>
      <c r="X69" s="12">
        <f t="shared" si="78"/>
        <v>4.9015682940087846E-2</v>
      </c>
    </row>
    <row r="70" spans="2:24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26">
        <v>64.073732309999997</v>
      </c>
      <c r="P70" s="26">
        <v>59.49652889</v>
      </c>
      <c r="Q70" s="39">
        <f t="shared" si="81"/>
        <v>1313.7463972600001</v>
      </c>
      <c r="R70" s="26">
        <v>1347.9693960193715</v>
      </c>
      <c r="S70" s="19">
        <f t="shared" si="79"/>
        <v>-34.222998759371421</v>
      </c>
      <c r="T70" s="12">
        <f t="shared" si="76"/>
        <v>-2.5388557678263198E-2</v>
      </c>
      <c r="U70" s="12"/>
      <c r="V70" s="26">
        <v>853.25382717730929</v>
      </c>
      <c r="W70" s="19">
        <f t="shared" si="80"/>
        <v>460.4925700826908</v>
      </c>
      <c r="X70" s="12">
        <f t="shared" si="78"/>
        <v>0.53969001417323703</v>
      </c>
    </row>
    <row r="71" spans="2:24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26">
        <v>14.232316000000001</v>
      </c>
      <c r="P71" s="26">
        <v>0</v>
      </c>
      <c r="Q71" s="39">
        <f t="shared" si="81"/>
        <v>195.00799999999998</v>
      </c>
      <c r="R71" s="26">
        <v>206.50078224280594</v>
      </c>
      <c r="S71" s="19">
        <f t="shared" si="79"/>
        <v>-11.492782242805959</v>
      </c>
      <c r="T71" s="12">
        <f t="shared" si="76"/>
        <v>-5.5654908993480787E-2</v>
      </c>
      <c r="U71" s="12"/>
      <c r="V71" s="26">
        <v>29.545472353716377</v>
      </c>
      <c r="W71" s="19">
        <f t="shared" si="80"/>
        <v>165.4625276462836</v>
      </c>
      <c r="X71" s="12">
        <f t="shared" si="78"/>
        <v>5.6002667909782424</v>
      </c>
    </row>
    <row r="72" spans="2:24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26">
        <v>792.77738699999998</v>
      </c>
      <c r="P72" s="26">
        <v>690.24713399999996</v>
      </c>
      <c r="Q72" s="39">
        <f t="shared" si="81"/>
        <v>6900.7252440000002</v>
      </c>
      <c r="R72" s="26">
        <v>7035.9022833589897</v>
      </c>
      <c r="S72" s="19">
        <f t="shared" si="79"/>
        <v>-135.17703935898953</v>
      </c>
      <c r="T72" s="12">
        <f t="shared" si="76"/>
        <v>-1.921246684717387E-2</v>
      </c>
      <c r="U72" s="12"/>
      <c r="V72" s="26">
        <v>6643.315098</v>
      </c>
      <c r="W72" s="19">
        <f t="shared" si="80"/>
        <v>257.41014600000017</v>
      </c>
      <c r="X72" s="12">
        <f t="shared" si="78"/>
        <v>3.8747243236662773E-2</v>
      </c>
    </row>
    <row r="73" spans="2:24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26">
        <v>269.24637999999999</v>
      </c>
      <c r="P73" s="26">
        <v>331.29225700000001</v>
      </c>
      <c r="Q73" s="39">
        <f t="shared" si="81"/>
        <v>2817.9920149999998</v>
      </c>
      <c r="R73" s="26">
        <v>2752.9678062467806</v>
      </c>
      <c r="S73" s="19">
        <f t="shared" si="79"/>
        <v>65.024208753219227</v>
      </c>
      <c r="T73" s="12">
        <f t="shared" si="76"/>
        <v>2.3619676410916356E-2</v>
      </c>
      <c r="U73" s="12"/>
      <c r="V73" s="26">
        <v>2841.927999</v>
      </c>
      <c r="W73" s="19">
        <f t="shared" si="80"/>
        <v>-23.93598400000019</v>
      </c>
      <c r="X73" s="12">
        <f t="shared" si="78"/>
        <v>-8.4224456103119561E-3</v>
      </c>
    </row>
    <row r="74" spans="2:24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26">
        <v>4287.9738887399917</v>
      </c>
      <c r="P74" s="26">
        <v>4750.8764449999999</v>
      </c>
      <c r="Q74" s="39">
        <f t="shared" si="81"/>
        <v>42288.231817</v>
      </c>
      <c r="R74" s="26">
        <v>41999.516860639167</v>
      </c>
      <c r="S74" s="19">
        <f t="shared" si="79"/>
        <v>288.71495636083273</v>
      </c>
      <c r="T74" s="12">
        <f t="shared" si="76"/>
        <v>6.8742447042625084E-3</v>
      </c>
      <c r="U74" s="12"/>
      <c r="V74" s="26">
        <v>39093.070096999996</v>
      </c>
      <c r="W74" s="19">
        <f t="shared" si="80"/>
        <v>3195.1617200000037</v>
      </c>
      <c r="X74" s="12">
        <f t="shared" si="78"/>
        <v>8.1732176881272892E-2</v>
      </c>
    </row>
    <row r="75" spans="2:24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26">
        <v>210.19673</v>
      </c>
      <c r="P75" s="26">
        <v>219.81041999999999</v>
      </c>
      <c r="Q75" s="39">
        <f t="shared" si="81"/>
        <v>2221.038278</v>
      </c>
      <c r="R75" s="26">
        <v>2227.1880628218573</v>
      </c>
      <c r="S75" s="19">
        <f t="shared" si="79"/>
        <v>-6.1497848218573381</v>
      </c>
      <c r="T75" s="12">
        <f t="shared" si="76"/>
        <v>-2.7612328408699949E-3</v>
      </c>
      <c r="U75" s="12"/>
      <c r="V75" s="26">
        <v>2423.1416760000002</v>
      </c>
      <c r="W75" s="19">
        <f t="shared" si="80"/>
        <v>-202.1033980000002</v>
      </c>
      <c r="X75" s="12">
        <f t="shared" si="78"/>
        <v>-8.3405522674027982E-2</v>
      </c>
    </row>
    <row r="76" spans="2:24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26">
        <v>280.02555400000028</v>
      </c>
      <c r="P76" s="26">
        <v>309.83620300000001</v>
      </c>
      <c r="Q76" s="39">
        <f t="shared" si="81"/>
        <v>2404.4228439999997</v>
      </c>
      <c r="R76" s="26">
        <v>2317.6721211905797</v>
      </c>
      <c r="S76" s="19">
        <f t="shared" si="79"/>
        <v>86.75072280942004</v>
      </c>
      <c r="T76" s="12">
        <f t="shared" si="76"/>
        <v>3.7430110159350972E-2</v>
      </c>
      <c r="U76" s="12"/>
      <c r="V76" s="26">
        <v>2418.1600530000001</v>
      </c>
      <c r="W76" s="19">
        <f t="shared" si="80"/>
        <v>-13.737209000000348</v>
      </c>
      <c r="X76" s="12">
        <f t="shared" si="78"/>
        <v>-5.6808518455830877E-3</v>
      </c>
    </row>
    <row r="77" spans="2:24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26">
        <v>13665.374258000011</v>
      </c>
      <c r="P77" s="26">
        <v>16888.974518999999</v>
      </c>
      <c r="Q77" s="39">
        <f t="shared" si="81"/>
        <v>135503.57065800001</v>
      </c>
      <c r="R77" s="26">
        <v>131273.82951749561</v>
      </c>
      <c r="S77" s="19">
        <f t="shared" si="79"/>
        <v>4229.7411405043968</v>
      </c>
      <c r="T77" s="12">
        <f t="shared" si="76"/>
        <v>3.2220749223596579E-2</v>
      </c>
      <c r="U77" s="12"/>
      <c r="V77" s="26">
        <v>130802.561669</v>
      </c>
      <c r="W77" s="19">
        <f t="shared" si="80"/>
        <v>4701.008989000009</v>
      </c>
      <c r="X77" s="12">
        <f t="shared" si="78"/>
        <v>3.5939731829534499E-2</v>
      </c>
    </row>
    <row r="78" spans="2:24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26">
        <v>581.04429000000005</v>
      </c>
      <c r="P78" s="26">
        <v>677.86383499999999</v>
      </c>
      <c r="Q78" s="39">
        <f t="shared" si="81"/>
        <v>6477.3078799999994</v>
      </c>
      <c r="R78" s="26">
        <v>6368.7223618111775</v>
      </c>
      <c r="S78" s="19">
        <f t="shared" si="79"/>
        <v>108.58551818882188</v>
      </c>
      <c r="T78" s="12">
        <f t="shared" si="76"/>
        <v>1.7049811880626816E-2</v>
      </c>
      <c r="U78" s="12"/>
      <c r="V78" s="26">
        <v>5648.6987810000001</v>
      </c>
      <c r="W78" s="19">
        <f t="shared" si="80"/>
        <v>828.60909899999933</v>
      </c>
      <c r="X78" s="12">
        <f t="shared" si="78"/>
        <v>0.14669026108935287</v>
      </c>
    </row>
    <row r="79" spans="2:24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12"/>
      <c r="U79" s="12"/>
      <c r="V79" s="23"/>
      <c r="W79" s="23"/>
      <c r="X79" s="12"/>
    </row>
    <row r="80" spans="2:24" x14ac:dyDescent="0.35">
      <c r="B80" s="2"/>
      <c r="C80" s="2" t="s">
        <v>22</v>
      </c>
      <c r="D80" s="2"/>
      <c r="E80" s="2"/>
      <c r="F80" s="2"/>
      <c r="G80" s="19">
        <f t="shared" ref="G80:S80" si="82">SUM(G81:G86)</f>
        <v>23379.753061129999</v>
      </c>
      <c r="H80" s="19">
        <f t="shared" si="82"/>
        <v>28997.99213916</v>
      </c>
      <c r="I80" s="19">
        <f t="shared" si="82"/>
        <v>22854.760655870003</v>
      </c>
      <c r="J80" s="19">
        <f t="shared" si="82"/>
        <v>23732.182278660002</v>
      </c>
      <c r="K80" s="19">
        <f t="shared" si="82"/>
        <v>25986.990474580001</v>
      </c>
      <c r="L80" s="19">
        <f t="shared" si="82"/>
        <v>22699.748499720004</v>
      </c>
      <c r="M80" s="19">
        <f t="shared" si="82"/>
        <v>28174.261272310006</v>
      </c>
      <c r="N80" s="19">
        <f t="shared" si="82"/>
        <v>25461.886137703998</v>
      </c>
      <c r="O80" s="19">
        <f t="shared" si="82"/>
        <v>25270.687625264007</v>
      </c>
      <c r="P80" s="19">
        <f t="shared" si="82"/>
        <v>27115.345107920006</v>
      </c>
      <c r="Q80" s="19">
        <f t="shared" si="82"/>
        <v>253673.607252318</v>
      </c>
      <c r="R80" s="19">
        <f t="shared" si="82"/>
        <v>253416.51109625478</v>
      </c>
      <c r="S80" s="19">
        <f t="shared" si="82"/>
        <v>257.09615606325951</v>
      </c>
      <c r="T80" s="12">
        <f t="shared" ref="T80:T86" si="83">S80/ABS(R80)</f>
        <v>1.0145201468960603E-3</v>
      </c>
      <c r="U80" s="12"/>
      <c r="V80" s="19">
        <f>SUM(V81:V86)</f>
        <v>246286.25693086002</v>
      </c>
      <c r="W80" s="19">
        <f>SUM(W81:W86)</f>
        <v>7387.3503214580205</v>
      </c>
      <c r="X80" s="12">
        <f t="shared" ref="X80:X86" si="84">W80/ABS(V80)</f>
        <v>2.9994975820075386E-2</v>
      </c>
    </row>
    <row r="81" spans="1:24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26">
        <v>5749.1509817100077</v>
      </c>
      <c r="P81" s="26">
        <v>6192.8628548300003</v>
      </c>
      <c r="Q81" s="39">
        <f>SUM(G81:P81)</f>
        <v>56119.453909530028</v>
      </c>
      <c r="R81" s="26">
        <v>55540.058206322872</v>
      </c>
      <c r="S81" s="19">
        <f t="shared" ref="S81:S86" si="85">Q81-R81</f>
        <v>579.39570320715575</v>
      </c>
      <c r="T81" s="12">
        <f t="shared" si="83"/>
        <v>1.0432032697099251E-2</v>
      </c>
      <c r="U81" s="12"/>
      <c r="V81" s="26">
        <v>52692.895547340006</v>
      </c>
      <c r="W81" s="19">
        <f t="shared" ref="W81:W86" si="86">Q81-V81</f>
        <v>3426.5583621900223</v>
      </c>
      <c r="X81" s="12">
        <f t="shared" si="84"/>
        <v>6.502884927080077E-2</v>
      </c>
    </row>
    <row r="82" spans="1:24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26">
        <v>469.08903927000006</v>
      </c>
      <c r="P82" s="26">
        <v>359.08166261000002</v>
      </c>
      <c r="Q82" s="39">
        <f t="shared" ref="Q82:Q85" si="87">SUM(G82:P82)</f>
        <v>3552.9330732200001</v>
      </c>
      <c r="R82" s="26">
        <v>3615.7141460535627</v>
      </c>
      <c r="S82" s="19">
        <f t="shared" si="85"/>
        <v>-62.781072833562575</v>
      </c>
      <c r="T82" s="12">
        <f t="shared" si="83"/>
        <v>-1.736339497470676E-2</v>
      </c>
      <c r="U82" s="12"/>
      <c r="V82" s="26">
        <v>3402.54703247</v>
      </c>
      <c r="W82" s="19">
        <f t="shared" si="86"/>
        <v>150.38604075000012</v>
      </c>
      <c r="X82" s="12">
        <f t="shared" si="84"/>
        <v>4.4198078473240344E-2</v>
      </c>
    </row>
    <row r="83" spans="1:24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26">
        <v>2100.6205397900021</v>
      </c>
      <c r="P83" s="26">
        <v>2656.2149806000025</v>
      </c>
      <c r="Q83" s="39">
        <f t="shared" si="87"/>
        <v>23454.652589580004</v>
      </c>
      <c r="R83" s="26">
        <v>23457.551700342432</v>
      </c>
      <c r="S83" s="19">
        <f t="shared" si="85"/>
        <v>-2.8991107624278811</v>
      </c>
      <c r="T83" s="12">
        <f t="shared" si="83"/>
        <v>-1.2358965673240144E-4</v>
      </c>
      <c r="U83" s="12"/>
      <c r="V83" s="26">
        <v>24123.931274639996</v>
      </c>
      <c r="W83" s="19">
        <f t="shared" si="86"/>
        <v>-669.2786850599914</v>
      </c>
      <c r="X83" s="12">
        <f t="shared" si="84"/>
        <v>-2.7743350676991976E-2</v>
      </c>
    </row>
    <row r="84" spans="1:24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26">
        <v>10184.24693585</v>
      </c>
      <c r="P84" s="26">
        <v>12052.63641995</v>
      </c>
      <c r="Q84" s="39">
        <f t="shared" si="87"/>
        <v>106144.089764024</v>
      </c>
      <c r="R84" s="26">
        <v>105090.28329261401</v>
      </c>
      <c r="S84" s="19">
        <f t="shared" si="85"/>
        <v>1053.8064714099892</v>
      </c>
      <c r="T84" s="12">
        <f t="shared" si="83"/>
        <v>1.0027629942492058E-2</v>
      </c>
      <c r="U84" s="12"/>
      <c r="V84" s="26">
        <v>102748.92773620001</v>
      </c>
      <c r="W84" s="19">
        <f t="shared" si="86"/>
        <v>3395.1620278239861</v>
      </c>
      <c r="X84" s="12">
        <f t="shared" si="84"/>
        <v>3.3043284271937166E-2</v>
      </c>
    </row>
    <row r="85" spans="1:24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26">
        <v>6372.5374549999988</v>
      </c>
      <c r="P85" s="26">
        <v>5343.1442165500002</v>
      </c>
      <c r="Q85" s="39">
        <f t="shared" si="87"/>
        <v>59774.275520559997</v>
      </c>
      <c r="R85" s="26">
        <v>61086.393885258818</v>
      </c>
      <c r="S85" s="19">
        <f t="shared" si="85"/>
        <v>-1312.1183646988211</v>
      </c>
      <c r="T85" s="12">
        <f t="shared" si="83"/>
        <v>-2.1479715551116489E-2</v>
      </c>
      <c r="U85" s="12"/>
      <c r="V85" s="26">
        <v>58762.311429749992</v>
      </c>
      <c r="W85" s="19">
        <f t="shared" si="86"/>
        <v>1011.9640908100046</v>
      </c>
      <c r="X85" s="12">
        <f t="shared" si="84"/>
        <v>1.7221311861086368E-2</v>
      </c>
    </row>
    <row r="86" spans="1:24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26">
        <v>395.04267364399999</v>
      </c>
      <c r="P86" s="26">
        <v>511.40497338</v>
      </c>
      <c r="Q86" s="39">
        <f>SUM(G86:P86)</f>
        <v>4628.2023954040005</v>
      </c>
      <c r="R86" s="26">
        <v>4626.5098656630744</v>
      </c>
      <c r="S86" s="19">
        <f t="shared" si="85"/>
        <v>1.6925297409261475</v>
      </c>
      <c r="T86" s="12">
        <f t="shared" si="83"/>
        <v>3.6583294752870325E-4</v>
      </c>
      <c r="U86" s="12"/>
      <c r="V86" s="26">
        <v>4555.6439104600013</v>
      </c>
      <c r="W86" s="19">
        <f t="shared" si="86"/>
        <v>72.558484943999247</v>
      </c>
      <c r="X86" s="12">
        <f t="shared" si="84"/>
        <v>1.5927163397780299E-2</v>
      </c>
    </row>
    <row r="87" spans="1:24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2"/>
      <c r="U87" s="12"/>
      <c r="V87" s="20"/>
      <c r="W87" s="20"/>
      <c r="X87" s="12"/>
    </row>
    <row r="88" spans="1:24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21">
        <v>7631.064172140279</v>
      </c>
      <c r="P88" s="21">
        <v>6943.2972344399996</v>
      </c>
      <c r="Q88" s="31">
        <f>SUM(G88:P88)</f>
        <v>132755.99968494699</v>
      </c>
      <c r="R88" s="21">
        <v>135652.42804438673</v>
      </c>
      <c r="S88" s="21">
        <f>Q88-R88</f>
        <v>-2896.4283594397421</v>
      </c>
      <c r="T88" s="11">
        <f t="shared" ref="T88:T94" si="88">S88/ABS(R88)</f>
        <v>-2.1351835726021829E-2</v>
      </c>
      <c r="U88" s="11"/>
      <c r="V88" s="21">
        <v>57619.052530939924</v>
      </c>
      <c r="W88" s="21">
        <f>Q88-V88</f>
        <v>75136.947154007066</v>
      </c>
      <c r="X88" s="11">
        <f>W88/ABS(V88)</f>
        <v>1.304029550184993</v>
      </c>
    </row>
    <row r="89" spans="1:24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31"/>
      <c r="R89" s="21"/>
      <c r="S89" s="21"/>
      <c r="T89" s="11"/>
      <c r="U89" s="11"/>
      <c r="V89" s="21"/>
      <c r="W89" s="21"/>
      <c r="X89" s="11"/>
    </row>
    <row r="90" spans="1:24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31">
        <f>SUM(G90:P90)</f>
        <v>0</v>
      </c>
      <c r="R90" s="24">
        <v>0</v>
      </c>
      <c r="S90" s="21">
        <f>Q90-R90</f>
        <v>0</v>
      </c>
      <c r="T90" s="11">
        <v>0</v>
      </c>
      <c r="U90" s="11"/>
      <c r="V90" s="24">
        <v>1042.66101142</v>
      </c>
      <c r="W90" s="21">
        <f>Q90-V90</f>
        <v>-1042.66101142</v>
      </c>
      <c r="X90" s="11">
        <f>W90/ABS(V90)</f>
        <v>-1</v>
      </c>
    </row>
    <row r="91" spans="1:24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31"/>
      <c r="R91" s="21"/>
      <c r="S91" s="21"/>
      <c r="T91" s="11"/>
      <c r="U91" s="11"/>
      <c r="V91" s="21"/>
      <c r="W91" s="21"/>
      <c r="X91" s="11"/>
    </row>
    <row r="92" spans="1:24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31">
        <f>SUM(G92:P92)</f>
        <v>0</v>
      </c>
      <c r="R92" s="21">
        <v>0</v>
      </c>
      <c r="S92" s="21">
        <f>Q92-R92</f>
        <v>0</v>
      </c>
      <c r="T92" s="11">
        <v>0</v>
      </c>
      <c r="U92" s="11"/>
      <c r="V92" s="21">
        <v>0</v>
      </c>
      <c r="W92" s="21">
        <f>Q92-V92</f>
        <v>0</v>
      </c>
      <c r="X92" s="11">
        <v>0</v>
      </c>
    </row>
    <row r="93" spans="1:24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31"/>
      <c r="R93" s="21"/>
      <c r="S93" s="21"/>
      <c r="T93" s="11"/>
      <c r="U93" s="11"/>
      <c r="V93" s="21"/>
      <c r="W93" s="21"/>
      <c r="X93" s="11"/>
    </row>
    <row r="94" spans="1:24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v>314.96388989349998</v>
      </c>
      <c r="P94" s="31">
        <v>886.10652421859993</v>
      </c>
      <c r="Q94" s="31">
        <f>SUM(G94:P94)</f>
        <v>5328.9593452388999</v>
      </c>
      <c r="R94" s="31">
        <v>4889.5838631837059</v>
      </c>
      <c r="S94" s="21">
        <f>Q94-R94</f>
        <v>439.37548205519397</v>
      </c>
      <c r="T94" s="11">
        <f t="shared" si="88"/>
        <v>8.9859483823048245E-2</v>
      </c>
      <c r="U94" s="32"/>
      <c r="V94" s="31">
        <v>6899.0598497349993</v>
      </c>
      <c r="W94" s="21">
        <f>Q94-V94</f>
        <v>-1570.1005044960993</v>
      </c>
      <c r="X94" s="32">
        <f>W94/ABS(V94)</f>
        <v>-0.22758180660752039</v>
      </c>
    </row>
    <row r="95" spans="1:24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5"/>
      <c r="V95" s="34"/>
      <c r="W95" s="34"/>
      <c r="X95" s="35"/>
    </row>
    <row r="96" spans="1:24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7"/>
      <c r="U96" s="37"/>
      <c r="V96" s="36"/>
      <c r="W96" s="36"/>
      <c r="X96" s="37"/>
    </row>
    <row r="97" spans="1:24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13"/>
      <c r="U97" s="13"/>
      <c r="V97" s="25"/>
      <c r="W97" s="25"/>
      <c r="X97" s="13"/>
    </row>
    <row r="98" spans="1:24" x14ac:dyDescent="0.35">
      <c r="A98" s="28" t="s">
        <v>82</v>
      </c>
      <c r="T98" s="14"/>
      <c r="U98" s="14"/>
      <c r="X98" s="14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R51 Q19 Q22 S22 S19 W22 W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(3)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2025-04-01T12:39:53Z</dcterms:modified>
</cp:coreProperties>
</file>